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32" firstSheet="4" activeTab="7"/>
  </bookViews>
  <sheets>
    <sheet name="zał.1" sheetId="1" r:id="rId1"/>
    <sheet name="zał.2" sheetId="2" r:id="rId2"/>
    <sheet name="zał.4" sheetId="3" r:id="rId3"/>
    <sheet name="zał.5" sheetId="4" r:id="rId4"/>
    <sheet name="zał.7- inwetycje" sheetId="5" r:id="rId5"/>
    <sheet name="zał. - 8 UE" sheetId="6" r:id="rId6"/>
    <sheet name="zał.9 - dotacje" sheetId="7" r:id="rId7"/>
    <sheet name="zał. 13 przeds." sheetId="8" r:id="rId8"/>
    <sheet name="zał. nr 10 FS" sheetId="9" r:id="rId9"/>
    <sheet name="ZAŁ. NR 12 ŚMIECI" sheetId="10" r:id="rId10"/>
    <sheet name="Zał. 11 och. śr." sheetId="11" r:id="rId11"/>
  </sheets>
  <definedNames>
    <definedName name="_xlnm.Print_Area" localSheetId="5">'zał. - 8 UE'!$A$1:$L$58</definedName>
    <definedName name="_xlnm.Print_Area" localSheetId="10">'Zał. 11 och. śr.'!$A$1:$I$58</definedName>
    <definedName name="_xlnm.Print_Area" localSheetId="7">'zał. 13 przeds.'!$A$1:$M$111</definedName>
    <definedName name="_xlnm.Print_Area" localSheetId="8">'zał. nr 10 FS'!$A$1:$I$312</definedName>
    <definedName name="_xlnm.Print_Area" localSheetId="9">'ZAŁ. NR 12 ŚMIECI'!$A$1:$I$32</definedName>
    <definedName name="_xlnm.Print_Area" localSheetId="1">'zał.2'!$A$1:$M$138</definedName>
    <definedName name="_xlnm.Print_Area" localSheetId="2">'zał.4'!$A$1:$I$151</definedName>
    <definedName name="_xlnm.Print_Area" localSheetId="4">'zał.7- inwetycje'!$A$1:$I$80</definedName>
    <definedName name="_xlnm.Print_Area" localSheetId="6">'zał.9 - dotacje'!$A$1:$M$76</definedName>
    <definedName name="_xlnm.Print_Titles" localSheetId="5">'zał. - 8 UE'!$8:$11</definedName>
    <definedName name="_xlnm.Print_Titles" localSheetId="10">'Zał. 11 och. śr.'!$20:$22</definedName>
    <definedName name="_xlnm.Print_Titles" localSheetId="7">'zał. 13 przeds.'!$8:$10</definedName>
    <definedName name="_xlnm.Print_Titles" localSheetId="8">'zał. nr 10 FS'!$7:$11</definedName>
    <definedName name="_xlnm.Print_Titles" localSheetId="9">'ZAŁ. NR 12 ŚMIECI'!$8:$10</definedName>
    <definedName name="_xlnm.Print_Titles" localSheetId="1">'zał.2'!$9:$11</definedName>
    <definedName name="_xlnm.Print_Titles" localSheetId="2">'zał.4'!$11:$15</definedName>
    <definedName name="_xlnm.Print_Titles" localSheetId="4">'zał.7- inwetycje'!$5:$8</definedName>
    <definedName name="_xlnm.Print_Titles" localSheetId="6">'zał.9 - dotacje'!$8:$10</definedName>
  </definedNames>
  <calcPr fullCalcOnLoad="1"/>
</workbook>
</file>

<file path=xl/sharedStrings.xml><?xml version="1.0" encoding="utf-8"?>
<sst xmlns="http://schemas.openxmlformats.org/spreadsheetml/2006/main" count="1465" uniqueCount="885">
  <si>
    <t>Załącznik nr 1</t>
  </si>
  <si>
    <t xml:space="preserve">    Dział</t>
  </si>
  <si>
    <t>Wyszczególnienie</t>
  </si>
  <si>
    <t>% wykonanie planu</t>
  </si>
  <si>
    <t xml:space="preserve">Struktura dochodów </t>
  </si>
  <si>
    <t>1.</t>
  </si>
  <si>
    <t>2.</t>
  </si>
  <si>
    <t>3.</t>
  </si>
  <si>
    <t>4.</t>
  </si>
  <si>
    <t>5.</t>
  </si>
  <si>
    <t>6.</t>
  </si>
  <si>
    <t>7.</t>
  </si>
  <si>
    <t>010</t>
  </si>
  <si>
    <t xml:space="preserve"> Rolnictwo i łowiectwo</t>
  </si>
  <si>
    <t>020</t>
  </si>
  <si>
    <t xml:space="preserve"> Leśnictwo</t>
  </si>
  <si>
    <t>Transport i łączność</t>
  </si>
  <si>
    <t>-</t>
  </si>
  <si>
    <t xml:space="preserve">Gospodarka mieszkaniowa </t>
  </si>
  <si>
    <t>Działalność usługowa</t>
  </si>
  <si>
    <t xml:space="preserve"> Administracja publiczna</t>
  </si>
  <si>
    <t xml:space="preserve"> Urzędy naczelnych organów władzy państwowej </t>
  </si>
  <si>
    <t xml:space="preserve"> kontroli  i ochrony prawa oraz sądownictwa </t>
  </si>
  <si>
    <t>Obrona narodowa</t>
  </si>
  <si>
    <t xml:space="preserve"> Bezpieczeństwo publiczne i ochrona</t>
  </si>
  <si>
    <t xml:space="preserve"> przeciwpożarowa</t>
  </si>
  <si>
    <t xml:space="preserve"> Dochody od osób prawnych, od osób fizycznych</t>
  </si>
  <si>
    <t xml:space="preserve"> i od innych jednostek nie posiadających osobowości</t>
  </si>
  <si>
    <t xml:space="preserve"> prawnej oraz wydatki związane z ich poborem</t>
  </si>
  <si>
    <t>Obsługa długu publicznego</t>
  </si>
  <si>
    <t xml:space="preserve"> Różne rozliczenia</t>
  </si>
  <si>
    <t xml:space="preserve"> Oświata i wychowanie</t>
  </si>
  <si>
    <t xml:space="preserve"> Pomoc społeczna</t>
  </si>
  <si>
    <t xml:space="preserve"> Edukacyjna opieka wychowawcza</t>
  </si>
  <si>
    <t xml:space="preserve"> Gospodarka komunalna i ochrona środowiska</t>
  </si>
  <si>
    <t xml:space="preserve"> Kultura i ochrona dziedzictwa narodowego</t>
  </si>
  <si>
    <t xml:space="preserve"> Ogółem dochody:</t>
  </si>
  <si>
    <t>Załącznik nr 2</t>
  </si>
  <si>
    <t xml:space="preserve">     Lp.</t>
  </si>
  <si>
    <t>§</t>
  </si>
  <si>
    <t xml:space="preserve">               Wyszczególnienie</t>
  </si>
  <si>
    <t>Plan</t>
  </si>
  <si>
    <t>Wykonanie</t>
  </si>
  <si>
    <t>w tym</t>
  </si>
  <si>
    <t>% wykonania planu</t>
  </si>
  <si>
    <t>Struktura</t>
  </si>
  <si>
    <t>wg uchwały budżetowej</t>
  </si>
  <si>
    <t>po zmianach</t>
  </si>
  <si>
    <t>Dochody 
bieżące</t>
  </si>
  <si>
    <t>(kol.6/5)</t>
  </si>
  <si>
    <t xml:space="preserve">      I.</t>
  </si>
  <si>
    <t>DOCHODY  WŁASNE, w tym:</t>
  </si>
  <si>
    <t>1. dochody z podatków:</t>
  </si>
  <si>
    <t>0320</t>
  </si>
  <si>
    <t xml:space="preserve">podatek rolny </t>
  </si>
  <si>
    <t>0310</t>
  </si>
  <si>
    <t>podatek od nieruchomości</t>
  </si>
  <si>
    <t>0330</t>
  </si>
  <si>
    <t xml:space="preserve">podatek leśny </t>
  </si>
  <si>
    <t>0340</t>
  </si>
  <si>
    <t xml:space="preserve">podatek środków transportowych </t>
  </si>
  <si>
    <t>0350</t>
  </si>
  <si>
    <t xml:space="preserve">podatek od działalności gospodarczej osób fizycznych,opłacany w formie karty podatkowej </t>
  </si>
  <si>
    <t>0360</t>
  </si>
  <si>
    <t xml:space="preserve">podatek od spadków i darowizn </t>
  </si>
  <si>
    <t>0500</t>
  </si>
  <si>
    <t>2. wpływy z opłat:</t>
  </si>
  <si>
    <t>0370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</si>
  <si>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</si>
  <si>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</si>
  <si>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</si>
  <si>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</si>
  <si>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</si>
  <si>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</si>
  <si>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0480</t>
  </si>
  <si>
    <t>wpływy z opłat za wydawanie zezwoleń na sprzedaż alkoholu</t>
  </si>
  <si>
    <t>0490</t>
  </si>
  <si>
    <t>renta planistyczna</t>
  </si>
  <si>
    <t>opłata za zajęcie pasa drogowego</t>
  </si>
  <si>
    <t>0400</t>
  </si>
  <si>
    <t xml:space="preserve">wpływy z opłaty produktowej </t>
  </si>
  <si>
    <t>0690</t>
  </si>
  <si>
    <t xml:space="preserve">wpływy z różnych opłat - za korzystanie ze środowiska </t>
  </si>
  <si>
    <t>wpływy z róznych opłat - z NFOŚ i GW na dofinans. w zakresie zbierania pojazdów wycofanych z eksploatacji</t>
  </si>
  <si>
    <t xml:space="preserve">3. dochody uzyskiwane przez gminne jednostki budżetowe                                                                                                                                                                     </t>
  </si>
  <si>
    <t>0830</t>
  </si>
  <si>
    <t xml:space="preserve">4. dochody z majątku gminy:                                                  </t>
  </si>
  <si>
    <t>0750</t>
  </si>
  <si>
    <t>0760</t>
  </si>
  <si>
    <t>0770</t>
  </si>
  <si>
    <t xml:space="preserve">wpływy z tytułu odpłatnego nabycia prawa własności oraz prawa użytkowania wieczystego nieruchomości </t>
  </si>
  <si>
    <t>0870</t>
  </si>
  <si>
    <t>2360</t>
  </si>
  <si>
    <t xml:space="preserve">6. wpływy z odsetek :                                                                                                                   </t>
  </si>
  <si>
    <t>0910</t>
  </si>
  <si>
    <t>odsetki od nieterminowych wpłat z tytułu podatków i opłat</t>
  </si>
  <si>
    <t>0920</t>
  </si>
  <si>
    <t>pozostałe odsetki</t>
  </si>
  <si>
    <t xml:space="preserve">7. dotacje od innych j.s.t.                                                                                                                       </t>
  </si>
  <si>
    <t>6630</t>
  </si>
  <si>
    <t>6207</t>
  </si>
  <si>
    <t>dotacje celowe w ramach programów finansowanych z udziałem środków europejskich ...  - odnowa i rozwój wsi w ramsch PROW</t>
  </si>
  <si>
    <t>dotacje celowe w ramach programów finansowanych z udziałem środków europejskich ...  - Gminne studio nagrań"</t>
  </si>
  <si>
    <t>0010</t>
  </si>
  <si>
    <t>podatek dochodowy od osób fizycznych</t>
  </si>
  <si>
    <t>0020</t>
  </si>
  <si>
    <t>podatek  dochodowy od osób prawnych</t>
  </si>
  <si>
    <t>6290</t>
  </si>
  <si>
    <t>0570</t>
  </si>
  <si>
    <t>0580</t>
  </si>
  <si>
    <t>wpływy z tytułu kar od osób prawnych - kara umowna za nieterminowe przekazanie dokumentacji projektowej</t>
  </si>
  <si>
    <t>0970</t>
  </si>
  <si>
    <t xml:space="preserve">wpływy z różnych dochodów  </t>
  </si>
  <si>
    <t>2700</t>
  </si>
  <si>
    <t>środki dla Gimnazjum w Lutomi D z Funduszu Regionu Wałbrzyskiego na wymianę oświetlenia w Sali gimnastycznej</t>
  </si>
  <si>
    <t>2703</t>
  </si>
  <si>
    <t>środki na dofinansowanie własnych zadań bieżących gmin- grant z USA na realizację projektu "English teaching"</t>
  </si>
  <si>
    <t>II.</t>
  </si>
  <si>
    <t>SUBWENCJA, w tym:</t>
  </si>
  <si>
    <t>2920</t>
  </si>
  <si>
    <t>subwencje ogólne z budżetu państwa (część oświatowa)</t>
  </si>
  <si>
    <t>subwencje ogólne z budżetu państwa (część wyrównawcza)</t>
  </si>
  <si>
    <t>2750</t>
  </si>
  <si>
    <t>środki na uzupełnienie dochodów gmin</t>
  </si>
  <si>
    <t>III.</t>
  </si>
  <si>
    <t>DOTACJE Z BUDŻETU PAŃSTWA, w tym:</t>
  </si>
  <si>
    <t>2010</t>
  </si>
  <si>
    <t>dotacje celowe z budżetu państwa na realizację zadań bieżących z zakresu administracji rządowej oraz innych zadań zleconych gminie ustawami</t>
  </si>
  <si>
    <t>2020</t>
  </si>
  <si>
    <t>2030</t>
  </si>
  <si>
    <t>dotacje celowe z budżetu państwa na realizację własnych zadań bieżących gmin</t>
  </si>
  <si>
    <t>2040</t>
  </si>
  <si>
    <t>dotacje celowe otrzymane z budżetu państwa na realizację zadań bieżących gmin z zakresu edukacyjnej opieki wychowawczej finansowanych w załości przez budżet państwa w ramach programów rządowych</t>
  </si>
  <si>
    <t>6330</t>
  </si>
  <si>
    <t>dotacje celowe z budżetu państwa na realizację inwestycji i zakupów inwestycyjnych gmin</t>
  </si>
  <si>
    <t>RAZEM</t>
  </si>
  <si>
    <t>Załącznik nr 4</t>
  </si>
  <si>
    <t xml:space="preserve">                                   </t>
  </si>
  <si>
    <t>Dotacje na realizację zadań zleconych</t>
  </si>
  <si>
    <t xml:space="preserve">Dział </t>
  </si>
  <si>
    <t>Rozdział</t>
  </si>
  <si>
    <t>Paragraf</t>
  </si>
  <si>
    <t xml:space="preserve">Plan po </t>
  </si>
  <si>
    <t xml:space="preserve">% </t>
  </si>
  <si>
    <t>Wydatki</t>
  </si>
  <si>
    <t>zmianach</t>
  </si>
  <si>
    <t>wykonania</t>
  </si>
  <si>
    <t>bieżące</t>
  </si>
  <si>
    <t>inwestycyjne</t>
  </si>
  <si>
    <t>Rolnictwo i łowiectwo</t>
  </si>
  <si>
    <t>01095</t>
  </si>
  <si>
    <t>Pozostała działalność</t>
  </si>
  <si>
    <t xml:space="preserve">razem dział 010 </t>
  </si>
  <si>
    <t xml:space="preserve">Administracja publiczna </t>
  </si>
  <si>
    <t xml:space="preserve">Urzędy wojewódzkie </t>
  </si>
  <si>
    <t>razem dział 750</t>
  </si>
  <si>
    <t xml:space="preserve">Urzędy naczelnych organów władzy państwowej, kontroli i ochrony prawa </t>
  </si>
  <si>
    <t xml:space="preserve"> oraz sądownictwa</t>
  </si>
  <si>
    <t>razem dział 751</t>
  </si>
  <si>
    <t>Pozostałe wydatki obronne</t>
  </si>
  <si>
    <t>razem dział 752</t>
  </si>
  <si>
    <t>Bezpieczeństwo publiczne i ochrona przeciwpożarowa</t>
  </si>
  <si>
    <t>Obrona cywilna</t>
  </si>
  <si>
    <t>razem dział 754</t>
  </si>
  <si>
    <t>Opieka społeczna</t>
  </si>
  <si>
    <t>Ośrodki pomocy społecznej</t>
  </si>
  <si>
    <t xml:space="preserve">dotacje celowe otrzymane z budżetu państwa na </t>
  </si>
  <si>
    <t xml:space="preserve">realizację zadań bieżących z zakresu administracji </t>
  </si>
  <si>
    <t>razem dział 852</t>
  </si>
  <si>
    <t>Ogółem</t>
  </si>
  <si>
    <t>Lp.</t>
  </si>
  <si>
    <t>Dział</t>
  </si>
  <si>
    <t>75011 - Urzędy wojewódzkie</t>
  </si>
  <si>
    <t>0980</t>
  </si>
  <si>
    <t>* kwota wykonana zgodna ze sprawozdaniem Rb- 27S</t>
  </si>
  <si>
    <t>Załącznik nr 5</t>
  </si>
  <si>
    <t>Plan po zmianach</t>
  </si>
  <si>
    <t>w tym:</t>
  </si>
  <si>
    <t xml:space="preserve">bieżące </t>
  </si>
  <si>
    <t>majątkowe</t>
  </si>
  <si>
    <t>400</t>
  </si>
  <si>
    <t>Wytwarzanie i zaopatrywanie w energię elektryczną, gaz i wodę</t>
  </si>
  <si>
    <t>Działalnośc usługowa</t>
  </si>
  <si>
    <t>Administracja publiczna</t>
  </si>
  <si>
    <t>Urzędy naczelnych organów władzy państwowej, kontroli i ochrony prawa oraz sądownictwa</t>
  </si>
  <si>
    <t>Bezpieczeństwo publiczne i ochrona</t>
  </si>
  <si>
    <t>przeciwpożarowa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</si>
  <si>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</si>
  <si>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</si>
  <si>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</si>
  <si>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</si>
  <si>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</si>
  <si>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</si>
  <si>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</si>
  <si>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x</t>
  </si>
  <si>
    <t xml:space="preserve"> Ogółem wydatki:</t>
  </si>
  <si>
    <t>Załącznik nr 7</t>
  </si>
  <si>
    <t>L.p.</t>
  </si>
  <si>
    <t>Struktura wydatków mająt-
kowych</t>
  </si>
  <si>
    <t>9</t>
  </si>
  <si>
    <t>01010</t>
  </si>
  <si>
    <t xml:space="preserve">RAZEM DZIAŁ 010 - Rolnictwo i łowiectwo </t>
  </si>
  <si>
    <t>RAZEM DZIAŁ 600 - Transport i łączność</t>
  </si>
  <si>
    <t>70005</t>
  </si>
  <si>
    <t>RAZEM DZIAŁ 700 - Gospodarka mieszkaniowa</t>
  </si>
  <si>
    <t>RAZEM DZIAŁ 750 - Administracja publiczna</t>
  </si>
  <si>
    <t>RAZEM DZIAŁ 801 - Oświata i wychowanie</t>
  </si>
  <si>
    <t>Zakup specjalistycznego sprzętu medycznego do wyposażenia ambulansów SPZOZ Pogotowie ratunkowe w Świdnicy</t>
  </si>
  <si>
    <t>RAZEM DZIAŁ 851 - Ochrona zdrowia</t>
  </si>
  <si>
    <t>Zadania inwestycyjne w ramach porządkowania gospodarki wodno- ściekowej w gminie</t>
  </si>
  <si>
    <t>RAZEM DZIAŁ 900 - Gospodarka komunalna
 i ochrona środowiska</t>
  </si>
  <si>
    <t>92109</t>
  </si>
  <si>
    <t>RAZEM DZIAŁ 921 - Kultura i ochrona dziedzictwa narodowego</t>
  </si>
  <si>
    <t>RAZEM DZIAŁ 926 - Kultura fizyczna</t>
  </si>
  <si>
    <t>OGÓŁEM</t>
  </si>
  <si>
    <t>Załącznik nr 8</t>
  </si>
  <si>
    <t>Wydatki wg źródeł</t>
  </si>
  <si>
    <t>środki własne</t>
  </si>
  <si>
    <t>dotacje</t>
  </si>
  <si>
    <t>dochody
własne</t>
  </si>
  <si>
    <t>RPO/PROW/
FS</t>
  </si>
  <si>
    <t>8.</t>
  </si>
  <si>
    <t>WYDATKI BIEŻĄCE, w tym:</t>
  </si>
  <si>
    <t xml:space="preserve">RAZEM DZIAŁ </t>
  </si>
  <si>
    <t>WYDATKI MAJĄTKOWE, w tym:</t>
  </si>
  <si>
    <t>01041</t>
  </si>
  <si>
    <t>750</t>
  </si>
  <si>
    <t>75095</t>
  </si>
  <si>
    <t>Gminne studio nagrań  w ramach PROW działania programu LEADER</t>
  </si>
  <si>
    <t>80110</t>
  </si>
  <si>
    <t>Załącznik nr 9</t>
  </si>
  <si>
    <t>Rozdz.</t>
  </si>
  <si>
    <t>z tego dotacja:</t>
  </si>
  <si>
    <t>%
wykonania
planu</t>
  </si>
  <si>
    <t>Uwagi</t>
  </si>
  <si>
    <t>podmiotowa</t>
  </si>
  <si>
    <t>celowa</t>
  </si>
  <si>
    <t>(9/6)</t>
  </si>
  <si>
    <t>I. Jednostki sektora finansów publicznych</t>
  </si>
  <si>
    <t>a/ bieżące</t>
  </si>
  <si>
    <t>b/ majątkowe</t>
  </si>
  <si>
    <t>1. Samorządowe instytucje kultury</t>
  </si>
  <si>
    <t>a/ bieżące, w tym:</t>
  </si>
  <si>
    <t>Gminny Ośrodek Kultury, Sportu i Rekreacji</t>
  </si>
  <si>
    <t>Biblioteka Publiczna Gminy Świdnica</t>
  </si>
  <si>
    <t>b/ majątkowe, w tym:</t>
  </si>
  <si>
    <t>II. Jednostki spoza sektora finansów publicznych</t>
  </si>
  <si>
    <t>1. Pozostałe podmioty</t>
  </si>
  <si>
    <t>Ochrona zwierząt</t>
  </si>
  <si>
    <t>Zadania w zakresie kultury, sztuki i edukacji</t>
  </si>
  <si>
    <t>Zadania w zakresie kultury fizycznej</t>
  </si>
  <si>
    <t>Razem dotacje</t>
  </si>
  <si>
    <t>Załącznik nr 11</t>
  </si>
  <si>
    <t>6050</t>
  </si>
  <si>
    <t>RAZEM DZIAŁ 010</t>
  </si>
  <si>
    <t>Uporządkowanie dzikich wysypisk</t>
  </si>
  <si>
    <t>Akcja "Sprzątanie świata"</t>
  </si>
  <si>
    <t>Eksploatacja kubłów na przystankach autobusowych</t>
  </si>
  <si>
    <t>RAZEM DZIAŁ 900</t>
  </si>
  <si>
    <t>Jednostka odpowiedzialna lub koordynująca</t>
  </si>
  <si>
    <t>Okres realizacji (programu, zadania, umowy)</t>
  </si>
  <si>
    <t>Łączne nakłady finansowe</t>
  </si>
  <si>
    <t>Limit zobowiązań</t>
  </si>
  <si>
    <t>od</t>
  </si>
  <si>
    <t>do</t>
  </si>
  <si>
    <t>Wieloletnie programy, projekty lub zadania razem, z tego:</t>
  </si>
  <si>
    <t>1.1.</t>
  </si>
  <si>
    <t>- wydatki bieżące</t>
  </si>
  <si>
    <t>1.2.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</si>
  <si>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</si>
  <si>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</si>
  <si>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</si>
  <si>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</si>
  <si>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 xml:space="preserve">  z tego:</t>
  </si>
  <si>
    <t>1)</t>
  </si>
  <si>
    <t>Program Operacyjny Infrastruktura i Środowisko</t>
  </si>
  <si>
    <t>- wydatki majątkowe</t>
  </si>
  <si>
    <t>2)</t>
  </si>
  <si>
    <t>Program Operacyjny Kapitał Ludzki</t>
  </si>
  <si>
    <t>3)</t>
  </si>
  <si>
    <t>Program Rozwoju Obszarów Wiejskich</t>
  </si>
  <si>
    <t>Urząd Gminy</t>
  </si>
  <si>
    <t>b)</t>
  </si>
  <si>
    <t>program (nazwa …. + wyszczególnienie wydatków na jego realizację)</t>
  </si>
  <si>
    <t>c)</t>
  </si>
  <si>
    <t>wieloletnie pozostałe programy, projekty lub zadania - razem, z tego:</t>
  </si>
  <si>
    <t>z tego:</t>
  </si>
  <si>
    <t>zadania wieloletnie</t>
  </si>
  <si>
    <t>d)</t>
  </si>
  <si>
    <t>wieloletnie umowy, których realizacja w roku budżetowym i w latach następnych jest niezbędna dla zapewnienia ciągłości działania j.s.t. i których płatności przypadają w okresie dłuższym niż rok - razem, z tego:</t>
  </si>
  <si>
    <t>Umowa- licencje progr. komputerowych, w tym:</t>
  </si>
  <si>
    <t>e)</t>
  </si>
  <si>
    <t>wieloletnie gwarancje i poręczenia udzielane przez j.s.t. - razem - wydatki bieżące, z tego:</t>
  </si>
  <si>
    <t>Umowa (nazwa + wyszczególnienie wydatków na program) …. - razem</t>
  </si>
  <si>
    <t>Nazwa przedsięwzięcia/ zadania</t>
  </si>
  <si>
    <t>Zmiany
 planu</t>
  </si>
  <si>
    <t>Plan po
zmianach</t>
  </si>
  <si>
    <t>I.</t>
  </si>
  <si>
    <t>Wdatki bieżące:</t>
  </si>
  <si>
    <t>II</t>
  </si>
  <si>
    <t>Wydatki majątkowe:</t>
  </si>
  <si>
    <t xml:space="preserve">Razem realizacja </t>
  </si>
  <si>
    <t>Załącznik nr 12</t>
  </si>
  <si>
    <t>Realizacja programów, przedsięwzięć oraz wieloletnich zadań inwestycyjnych przebiegała terminowo.</t>
  </si>
  <si>
    <t>opłata za gospodarowanie odpadami</t>
  </si>
  <si>
    <t xml:space="preserve">środki na dofinansowanie własnych inwestycji gmin pozyskane z innych źródeł (wpłaty za przyłącza wodociągowe i kanalizacyjne)                                                                                    </t>
  </si>
  <si>
    <t>6280</t>
  </si>
  <si>
    <t xml:space="preserve">środki z ANR - pomoc finansowa  bezzwrotna </t>
  </si>
  <si>
    <t>środki  z WFOŚ  i GW na inw. Pn. "Budowa kanalizacji w Gminie, w tym Jagodnik, Bileścin, Komorów"</t>
  </si>
  <si>
    <t>wpływy z tytułu kar od osób fizycznych - za zniszenie ławki na placu zabaw w Opoczce</t>
  </si>
  <si>
    <t>2460</t>
  </si>
  <si>
    <t>środki z ANR - pomoc finansowa  bezzwrotna na realizację zadań bieżących</t>
  </si>
  <si>
    <t>Dodatki mieszkaniowe</t>
  </si>
  <si>
    <t>Komendy wojewódzkie Policji</t>
  </si>
  <si>
    <t xml:space="preserve">Gmina Wałbrzych </t>
  </si>
  <si>
    <t xml:space="preserve">DOCHODY </t>
  </si>
  <si>
    <t xml:space="preserve"> Wyszczególnienie</t>
  </si>
  <si>
    <t>Opłata za gospodarowanie odpadami</t>
  </si>
  <si>
    <t xml:space="preserve">Termomodernizacja Wiejskiego Domu Kultury w Bystrzycy Górnej </t>
  </si>
  <si>
    <t>6059</t>
  </si>
  <si>
    <t>RAZEM DZIAŁ 921</t>
  </si>
  <si>
    <t>WYDATKI</t>
  </si>
  <si>
    <t>900</t>
  </si>
  <si>
    <t>90002</t>
  </si>
  <si>
    <t>4300</t>
  </si>
  <si>
    <t>Opłata za korzystanie ze środowiska</t>
  </si>
  <si>
    <t>90019</t>
  </si>
  <si>
    <t>Akcja edukacyjna</t>
  </si>
  <si>
    <t>DOCHODY</t>
  </si>
  <si>
    <t>wpływy z różnych opłat  (koszty upomnienia) - GOPS</t>
  </si>
  <si>
    <t>wpływy z tytułu przekształcenia użytkowania wieczystego przysługującego osobom fizycznym 
w prawo własności</t>
  </si>
  <si>
    <t>8. środki z programów finansowanych 
z udziałem środków europejskich</t>
  </si>
  <si>
    <t>Wydatki  związane z gospodarką ściekowa
 i ochroną wód</t>
  </si>
  <si>
    <t xml:space="preserve">Kultura fizyczna </t>
  </si>
  <si>
    <t>5. dochody należne gminie z tytułu dochodów uzyskiwanych na rzecz budżetu państwa 
w związku z realizacją zadań z zakresu administracji rządowej i innych zadań zleconych ustawami</t>
  </si>
  <si>
    <t>razem dział 801</t>
  </si>
  <si>
    <t>Zadania inwestycyjne w ramach PROW na lata 2014 - 2020</t>
  </si>
  <si>
    <t xml:space="preserve">Wykup działek </t>
  </si>
  <si>
    <t>700</t>
  </si>
  <si>
    <t>90005</t>
  </si>
  <si>
    <t>Fundacja Pomocy Dzieciom i Młodzieży "Salvator" - Punkt Przedszkolny w Lubachowie</t>
  </si>
  <si>
    <t>Fundacja Pomocy Dzieciom i Młodzieży "Salvator" - Punkt Przedszkolny w Komorowie</t>
  </si>
  <si>
    <t xml:space="preserve">Pozostałe zadania w zakresie ochrony zdrowia </t>
  </si>
  <si>
    <t>Wsparcie realizacji zadań gminy z zakresu działania na rzecz osób chorych i niepełnosprawnych oraz pomoc ich rodzinom</t>
  </si>
  <si>
    <t>środki z Polsko - Amerykańskiej Fundacji Wolności na projekt "Our surroundings" w ramach programu English Teaching</t>
  </si>
  <si>
    <t>Modernizacja oświetlenia w gminie</t>
  </si>
  <si>
    <t>Wynagrodzenia pracowników Zespołu Gospodarowania Odpadami</t>
  </si>
  <si>
    <t>75023</t>
  </si>
  <si>
    <t>4010</t>
  </si>
  <si>
    <t>4040</t>
  </si>
  <si>
    <t>4110</t>
  </si>
  <si>
    <t>4120</t>
  </si>
  <si>
    <t>4170</t>
  </si>
  <si>
    <t>Umowy zlecenia</t>
  </si>
  <si>
    <t>Składki na ubezpieczenia społeczne i Fundusz Pracy</t>
  </si>
  <si>
    <t xml:space="preserve">Zakupy materiałów i wyposażenia </t>
  </si>
  <si>
    <t>4210</t>
  </si>
  <si>
    <t>Szkolenia pracowników ZGO</t>
  </si>
  <si>
    <t>4700</t>
  </si>
  <si>
    <t>2020 rok</t>
  </si>
  <si>
    <t xml:space="preserve">Regionalny Program Operacyjny </t>
  </si>
  <si>
    <t>dotacje celowe otrzymane z budżetu państwa na zadania bieżące realizowane przez gminę na podstawie porozumień  z organami administracji rządowej</t>
  </si>
  <si>
    <t>Kwota dochodów  j.s.t. (plan) związana z realizacją zadań 
z zakresu administracji rządowej  (§2360)</t>
  </si>
  <si>
    <t>Kwota dochodów (plan) związana 
z realizacją zadań 
z zakresu administracji rządowej podlegająca przekazaniu do budżetu państwa</t>
  </si>
  <si>
    <t>0550</t>
  </si>
  <si>
    <t>wpływy z opłat z tytułu użytkowania wieczystego nieruchomości</t>
  </si>
  <si>
    <t>opłata reklamowa</t>
  </si>
  <si>
    <t>wpływy z usług (usługi stołówki szkolnej, usługi opiekuńcze, usługi schroniska)</t>
  </si>
  <si>
    <t xml:space="preserve">dotacje celowe otrzymane od samorządu województwa na dofinansowanie ochrony, rekultywacji i poprawy jakości gruntów rolnych na  inwestycję pn. "Droga dojazdowa do gruntów rolnych" </t>
  </si>
  <si>
    <t>środki z WFOŚ i GW na dofinansowanie działań zwalczania barszczu Sosnowskiego - zakup ciągnika z osprzętem</t>
  </si>
  <si>
    <t>Budowa i modernizacja dróg lokalnych w ramach PROW na lata 2014 - 2020</t>
  </si>
  <si>
    <t>Droga dojazdowa do gruntów rolnych</t>
  </si>
  <si>
    <t>Odnowa Dolośląskiej Wsi</t>
  </si>
  <si>
    <t>600</t>
  </si>
  <si>
    <t>60016</t>
  </si>
  <si>
    <t>Termomodernizacja budynków użyteczności publicznej w Gminie Świdnica 
w ramach RPO ZIT AW na lata 2014- 2020</t>
  </si>
  <si>
    <t>0660</t>
  </si>
  <si>
    <t>2060</t>
  </si>
  <si>
    <t>6340</t>
  </si>
  <si>
    <t xml:space="preserve">9. środki otrzymane z państwowych funduszy celowych </t>
  </si>
  <si>
    <t>11. udziały gminy w dochodach budżetu państwa, w tym:</t>
  </si>
  <si>
    <t>12. inne, w tym:</t>
  </si>
  <si>
    <t>6260</t>
  </si>
  <si>
    <t>Objęcie udziałów w Świdnickim Gminnym Przedsiębiorstwie Komunalnym Spółka z o.o.</t>
  </si>
  <si>
    <t>40002</t>
  </si>
  <si>
    <t xml:space="preserve">RAZEM DZIAŁ 400 - Wytwarzanie i zaopatrywanie 
w energię elektryczną, gaz i wodę </t>
  </si>
  <si>
    <t>Rozwój e-usług publicznych w Gminie Świdnica</t>
  </si>
  <si>
    <t>Podróże służbowe krajowe</t>
  </si>
  <si>
    <t>4410</t>
  </si>
  <si>
    <t xml:space="preserve">pomoc finansowa - budowa chodników przy drogach powiatowych na terenie Gminy Świdnica
</t>
  </si>
  <si>
    <t>wpływy z opłat za korzystanie z wychowania przedszkolnego</t>
  </si>
  <si>
    <t>dochody z najmu i dzierżawy składników majątkowych Skarbu Państwa, j.s.t. lub innych jednostek zaliczanych do sektora finansów publicznych oraz innych umów o podobnym charakterze</t>
  </si>
  <si>
    <t>dotacje celowe w ramach programów finansowanych z udziałem środków europejskich ... - budowa kanalizacji sanitarnej dla systemu Lutomia wraz z oczyszczalnią ścieków</t>
  </si>
  <si>
    <t>10. środki otrzymane od pozostałych jednostek zaliczanych do sektora finansów publicznych, 
w tym:</t>
  </si>
  <si>
    <t>dotacje celowe otrzymane z budżetu państwa na inwestycje i zakupy inwestycyjne z zakresu administracji rządowej zlecone gminom,  związane z realizacją świadczenia wychowawczego stanowiacego pomoc państwa w wychowaniu dzieci</t>
  </si>
  <si>
    <t xml:space="preserve">* zwrot podatku akcyzowego  zawartego w cenie oleju napędowego wykorzystywanego do produkcji rolniczej oraz zwrot kosztów na obsługę tego zadania </t>
  </si>
  <si>
    <t>dotacje celowe otrzymane z budżetu państwa na realizację zadań bieżących 
z zakresu administracji rządowej oraz innych zadań zleconych gminie ustawami, w tym:</t>
  </si>
  <si>
    <t>*wynagrodzenia oraz pochodne od wynagrodzeń osób realizujących zadania 
w zakresie spraw obywatelskich</t>
  </si>
  <si>
    <t>*realizacja pozostałych wydatków obronnych</t>
  </si>
  <si>
    <t>* realizacja wydatków na obronę cywilną</t>
  </si>
  <si>
    <t>* wynagrodzenie za sprawowanie opieki oraz na obsługę tego zadania</t>
  </si>
  <si>
    <t>Usuwanie skutków klęsk żywiołowych</t>
  </si>
  <si>
    <t>* zasiłki celowe dla osób i rodzin poszkodowanych w wyniku zdażęń klęski żywiołowej (porywiste wiatry), które wystąpiły w okresie od 30 marca do 2 kwietnia 2015 r.</t>
  </si>
  <si>
    <t>* zadania związane z przyznaniem "Karty dużej rodziny"</t>
  </si>
  <si>
    <t>* dodatek do świadczenia pielęgnacyjnego w ramach Rządowego programu wspierania osób uprawnionych do świadczeń pielęgnacyjnych</t>
  </si>
  <si>
    <t>przebudowa systemu melioracji na terenie Gminy</t>
  </si>
  <si>
    <t>wdrożenie planu gospodarki niskoemisyjnej Gminy Świdnica</t>
  </si>
  <si>
    <t>Dotacja celowa dla Gminy Wałbrzych na partycypację w kosztach funkcjonowania Instytucji Pośredniczącej Aglomeracji Wałbrzyskiej</t>
  </si>
  <si>
    <t>Kompleksowa termomodernizacja budynków użyteczności publicznej 
w Gminie Świdnica: Szkoły Podstawowej w Pszennie oraz Szkoły Podstawowej w Grodziszczu</t>
  </si>
  <si>
    <t xml:space="preserve">Kompleksowa termomodernizacja budynków użyteczności publicznej 
w Gminie Świdnica: świetlicy wiejskiej w Witoszowie Dolnym oraz budynku oświaty i kultury w Bystrzycy Dolnej </t>
  </si>
  <si>
    <t>2021 rok</t>
  </si>
  <si>
    <t>zadania inwestycyjne w ramach PROW na lata 2014 - 2020</t>
  </si>
  <si>
    <t>budowa budynku w Pszennie przy ul. Wrocławskiej</t>
  </si>
  <si>
    <t>budowa kanalizacji w Gminie</t>
  </si>
  <si>
    <t>Budowa budynku w Pszennie przy ul. Wrocławskiej</t>
  </si>
  <si>
    <t>RAZEM DZIAŁ 801</t>
  </si>
  <si>
    <t>Zakup fotopułapki</t>
  </si>
  <si>
    <t>2. Pozostałe podmioty sektora finansów publicznych</t>
  </si>
  <si>
    <t>Starostwo Powiatowe w Świdnicy</t>
  </si>
  <si>
    <t xml:space="preserve">Fundacja Edukacji Przedszkolnej - Punkt Przedszkolny w Lutomi Grn. II </t>
  </si>
  <si>
    <t>Edukacja przedszkolna dzieci posiadających orzeczenia 
o niepełnosprawności</t>
  </si>
  <si>
    <t>Niepubliczne Przedszkole "Brylancik" 
w Boleścinie</t>
  </si>
  <si>
    <t>Budowa kanalizacji sanitarnej w  Wilkowie i Makowicach wraz z oczyszczalnią ścieków w ramach PROW na lata 2014 - 2020</t>
  </si>
  <si>
    <t xml:space="preserve">Budowa kanalizacji sanitarnej wraz z oczyszczalnią ścieków dla aglomeracji Lutomia Dolna  w ramach RPO ZIT AW na lata 2014 - 2020 </t>
  </si>
  <si>
    <t>Projekt pn. "Aktywnie w Gminie Świdnica" w ramach RPO WD na lata 2014 -2020, działanie 9.1. Aktywna integracja</t>
  </si>
  <si>
    <t>85214</t>
  </si>
  <si>
    <t>85219</t>
  </si>
  <si>
    <t>80101</t>
  </si>
  <si>
    <t>Poprawa warunków nauczania poprzez zakup wyposażenia oraz rozbudowę infrastruktury edukacyjnej przy Gimnazjum w Witoszowie Dolnym w ramach RPO ZIT AW na lata 2014 -2020</t>
  </si>
  <si>
    <t>Budowa drogi rowerowej oraz wymiana części oświetlenia ulicznego na energooszczędne na terenie Gminy Świdnica w celu ograniczenia niskiej emisji w obszarze Aglomeracji Wałrzyskiej w ramach RPO ZIT AW na lata 2014 - 2020</t>
  </si>
  <si>
    <t>Budowa i modernizacja dróg i chodników w gminie, w tym zagospodarowanie terenu przy budynku Urzędu Gminy</t>
  </si>
  <si>
    <t>70004</t>
  </si>
  <si>
    <t>Przebudowa budynku mieszkalnego przy ul. Zacisze 1 w Pszennie</t>
  </si>
  <si>
    <t>RAZEM DZIAŁ 754 - Bezpieczeństwo publuiczne i ochrona przeciwpożarowa</t>
  </si>
  <si>
    <t>Niepubliczne Przedszkole "Zielona kraina" 
w Krzyżowej</t>
  </si>
  <si>
    <t>Niepubliczne Przedszkole Brylancik 
w Boleścinie</t>
  </si>
  <si>
    <t>Fundacja Pomocy Dzieciom i Młodzieży "Salvator" - Punkt Przedszkolny w Bojanicach</t>
  </si>
  <si>
    <t>Edukacja przedszkolna dzieci w wieku od 3 do 5 lat</t>
  </si>
  <si>
    <t>Zakup aparatów ochrony dróg oddechowych</t>
  </si>
  <si>
    <t>Rodzina</t>
  </si>
  <si>
    <t>dotacja otrzymana z Funduszu Rozwoju Kultury Fizycznej na dofinansowanie zad. "Poprawa  warunków nauczania poprzez zakup wyposażenia oraz rozbudowę infrastruktury edukacyjnej przy Gimnazjum w Witoszowie Dolnym"</t>
  </si>
  <si>
    <t>0940</t>
  </si>
  <si>
    <t>0640</t>
  </si>
  <si>
    <t>wpływy z rozliczeń/ zwrotów z lat ubiegłowych</t>
  </si>
  <si>
    <t>2007</t>
  </si>
  <si>
    <t>2057</t>
  </si>
  <si>
    <t>Budowa drogi rowerowej oraz wymiana części oświetlenia ulicznego na energooszczędne na terenie Gminy Świdnica w celu ograniczenia niskiej emisji w obszarze Aglomeracji Wałbrzyskiej</t>
  </si>
  <si>
    <t>Dotacja dla GOKSiR na zagospodarowanie terenów sportowo- rekreacyjnych znajdujących się w obrębie placów zabaw, świetlicy wiejskiej i zbiornika wodnego - FS Słotwina (§6220)</t>
  </si>
  <si>
    <t>Świadczenia wychowawcze</t>
  </si>
  <si>
    <t>Świadczenia rodzinne, świadczenie z funduszu alimentacyjnego oraz składki na ubezpieczenia emerytalne i rentowe z ubezpieczenia społecznego</t>
  </si>
  <si>
    <t>dotacje celowe otrzymane z budżetu państwa nazadania bieżące z zakresu administracji rządowej zlecone gminom (związkom gmin, związkom powiatowo- gminnym), związane z realizacją świadczenia wychowawczego stanowiącego pomoc państwa w wychowaniu dzieci, w tym:</t>
  </si>
  <si>
    <t xml:space="preserve">*wydatki związane z wypłatą świadczeń rodzinnych, świadczeń z funduszu alimentacyjnego </t>
  </si>
  <si>
    <t>Karta Dużej Rodziny</t>
  </si>
  <si>
    <r>
      <t>*</t>
    </r>
    <r>
      <rPr>
        <i/>
        <sz val="10"/>
        <rFont val="Times New Roman"/>
        <family val="1"/>
      </rPr>
      <t xml:space="preserve"> na działania związane z przyznawaniem Karty Dużej Rodziny</t>
    </r>
  </si>
  <si>
    <t>razem dział 855</t>
  </si>
  <si>
    <t xml:space="preserve">85502 - Świadczenia rodzinne, świadczenie z funduszu alimentacyjnego oraz składki na ubezpieczenia emerytalne i rentowe z ubezpieczenia społecznego </t>
  </si>
  <si>
    <t>85503 - Karta Dużej Rodziny</t>
  </si>
  <si>
    <t>Wydatki w ramach funduszu sołeckiego</t>
  </si>
  <si>
    <t>1</t>
  </si>
  <si>
    <t>Bojanice</t>
  </si>
  <si>
    <t>Oświetlenie wioski</t>
  </si>
  <si>
    <t>Utrzymanie porządku i estetyki wsi</t>
  </si>
  <si>
    <t>Organizacja imprez i uroczystości wiejskich</t>
  </si>
  <si>
    <t>Doposażenie świetlicy wiejskiej</t>
  </si>
  <si>
    <t>Ochotnicza Straż Pożarna</t>
  </si>
  <si>
    <t>Boleścin</t>
  </si>
  <si>
    <t>Burkatów</t>
  </si>
  <si>
    <t>Utrzymanie porządku i estetyka wsi Burkatów</t>
  </si>
  <si>
    <t>Bystrzyca Dolna</t>
  </si>
  <si>
    <t>Utrzymanie porządku i estetyka wsi (zakup materiałów i usług)</t>
  </si>
  <si>
    <t>Bystrzyca Górna</t>
  </si>
  <si>
    <t>Gogołów</t>
  </si>
  <si>
    <t>Doposażenie OSP</t>
  </si>
  <si>
    <t>Grodziszcze</t>
  </si>
  <si>
    <t>Estetyka wsi - zakup materiałów i usług</t>
  </si>
  <si>
    <t>Jagodnik</t>
  </si>
  <si>
    <t>Utrzymanie porządku i estetyka wsi</t>
  </si>
  <si>
    <t>Jakubów</t>
  </si>
  <si>
    <t>Estetyka wsi oraz zakup materiałów i usług, umowa zlecenie</t>
  </si>
  <si>
    <t>Utrzymanie i doposażenie placu zabaw</t>
  </si>
  <si>
    <t>Komorów</t>
  </si>
  <si>
    <t>Estetyka wsi</t>
  </si>
  <si>
    <t>Doposażenie świetlicy</t>
  </si>
  <si>
    <t>Krzczonów</t>
  </si>
  <si>
    <t>Organizacja imprez i uroczystości wiejskich, świetlicowych oraz doposażenie Świetlicy Wiejskiej (zakup materiałów i usług)</t>
  </si>
  <si>
    <t>Krzyżowa</t>
  </si>
  <si>
    <t>Oświetlenie wsi (zakup materiałów i usług)</t>
  </si>
  <si>
    <t>Remont i modernizacja świetlicy wiejskiej</t>
  </si>
  <si>
    <t>Utrzymanie porządku i estetyki wsi (zakup materiałów i usług)</t>
  </si>
  <si>
    <t>Lubachów</t>
  </si>
  <si>
    <t>Lutomia Dolna</t>
  </si>
  <si>
    <t>Lutomia Górna</t>
  </si>
  <si>
    <t>Makowice</t>
  </si>
  <si>
    <t>Organizacja imprez wiejskich</t>
  </si>
  <si>
    <t>Utrzymanie porządku / umowa zlecenie</t>
  </si>
  <si>
    <t>Miłochów</t>
  </si>
  <si>
    <t>Estetyka wsi: zakup materiałów i usług</t>
  </si>
  <si>
    <t>Modliszów</t>
  </si>
  <si>
    <t>Mokrzeszów</t>
  </si>
  <si>
    <t>Niegoszów</t>
  </si>
  <si>
    <t>Opoczka</t>
  </si>
  <si>
    <t>Panków</t>
  </si>
  <si>
    <t>Pogorzała</t>
  </si>
  <si>
    <t>Pszenno</t>
  </si>
  <si>
    <t xml:space="preserve">Utrzymanie porządku na boisku sportowym  </t>
  </si>
  <si>
    <t>Prowadzenie strony internetowej</t>
  </si>
  <si>
    <t>Słotwina</t>
  </si>
  <si>
    <t>Sulisławice</t>
  </si>
  <si>
    <t>Stachowice</t>
  </si>
  <si>
    <t>Kultura i rozrywka</t>
  </si>
  <si>
    <t>Wieruszów</t>
  </si>
  <si>
    <t>Wilków</t>
  </si>
  <si>
    <t>Wiśniowa</t>
  </si>
  <si>
    <t>Witoszów Dolny</t>
  </si>
  <si>
    <t>Utrzymanie porządku i estetyki wsi, zakup materiałów i usług</t>
  </si>
  <si>
    <t>Witoszów Górny</t>
  </si>
  <si>
    <t>Sprzątanie przystanków</t>
  </si>
  <si>
    <t>Dofinansowanie straży pożarnej</t>
  </si>
  <si>
    <t>Zawiszów</t>
  </si>
  <si>
    <t>Razem</t>
  </si>
  <si>
    <t>Sporządził: Jarosław Sobol</t>
  </si>
  <si>
    <t>Plan wydatków realizowanych w ramach funduszu sołeckiego w układzie działów i rozdziałów klasyfikacji budżetowej</t>
  </si>
  <si>
    <t>Suma wydatków</t>
  </si>
  <si>
    <t>Wydatki  bieżące       PLAN</t>
  </si>
  <si>
    <t>Wydatki majątkowe PLAN</t>
  </si>
  <si>
    <t>Załącznik nr 10</t>
  </si>
  <si>
    <t>wpływy z opłaty od posiadania psów</t>
  </si>
  <si>
    <t>Kompleksowa termomodernizacja budynków użyteczności publicznej w Gminie Świdnica: Szkoły Podstawowej w Pszennie oraz Szkoły Podstawowej w Grodziszczu</t>
  </si>
  <si>
    <t>Utrzymanie porządku i estetyka wsi - zakup nowej wiaty przystankowej  
w ramach FS wsi Lutomia Górna</t>
  </si>
  <si>
    <t>dotacje celowe otrzymane z budżetu państwa na realizację zadań bieżących 
z zakresu administracji rządowej oraz innych zadań zleconych gminie ustawami, 
w tym:</t>
  </si>
  <si>
    <t>Modernizacja pomieszczeń sanitarnych w Urzędzie Gminy Świdnica</t>
  </si>
  <si>
    <t>Przebudowa i modernizacja obiektów przedszkolnych na terenie Gminy Świdnica</t>
  </si>
  <si>
    <t>Przebudowa i modernizacja obiektów szkolnych na terenie Gminy Świdnica</t>
  </si>
  <si>
    <t>Budowa Otwartych Stref Aktywności na terenie Gminy Świdnica</t>
  </si>
  <si>
    <t>Projekt pn. "Równe szanse w Gminie Świdnica" w ramach RPO WD na lata 2014 - 2020</t>
  </si>
  <si>
    <t>80195</t>
  </si>
  <si>
    <t>Przebudowa budynku mieszkalnego w Witoszowie Górnym nr 12 na mieszkania socjalne  w ranach EFRR</t>
  </si>
  <si>
    <t>85417</t>
  </si>
  <si>
    <t xml:space="preserve">wpływy kosztów upomnienia od zaległości podatkowych </t>
  </si>
  <si>
    <t>2009</t>
  </si>
  <si>
    <t xml:space="preserve">dotacje celowe w ramach programów finansowanych z udziałem środków europejskich … - projekt pn. "Przebudowa budynku mieszkalnego przy ul. Zacisze 1 w Pszennie"  </t>
  </si>
  <si>
    <t>626</t>
  </si>
  <si>
    <t>dotacje celowe w ramach programów finansowanych z udziałem środków europejskich ...  - na projekt "Tu i tam przyjaciół mam II"</t>
  </si>
  <si>
    <t>2059</t>
  </si>
  <si>
    <t>dotacje celowe w ramach programów finansowanych z udziałem środków europejskich ...  - na projekt "Równe szanse w Gminie Świdnica"</t>
  </si>
  <si>
    <t>dotacje celowe w ramach programów finansowanych z udziałem środków europejskich ... -  projekt pn. "Przebudowa budynku mieszkalnego w Witoszowie Górnym nr 12 na mieszkania socjalne"</t>
  </si>
  <si>
    <t>2910</t>
  </si>
  <si>
    <t>Zapewnienie uczniom prawa do bezpłatnego dostępu podręczników, materiałów edukacyjnych lub materialów ćwiczeniowych</t>
  </si>
  <si>
    <t xml:space="preserve">* wyposażenie szkół w podręczniki, materiały edukacyjne lub materiały ćwiczeniowe </t>
  </si>
  <si>
    <t>* zryczałtowane dodatki energetyczne dla odbiorców wrażliwych energii elektrycznej i koszty obsługi tergo zadania</t>
  </si>
  <si>
    <t>Wspieranie rodziny</t>
  </si>
  <si>
    <t>80104</t>
  </si>
  <si>
    <t>Budżet Państwa/ Dolnośl. Urząd Wojewódzki</t>
  </si>
  <si>
    <t>Mikroprojekt pn. "Tu i tam przyjaciół mam II" w ramach Europejskiego Funduszu Rozwoju Regionalnego</t>
  </si>
  <si>
    <t xml:space="preserve">Małe Bystrzaki - równe szanse przedszkolaków w Gminie Świdnica w ramach Europejskiego Funduszu Społecznego </t>
  </si>
  <si>
    <t>85295</t>
  </si>
  <si>
    <t>Budowa kanalizacji sanitarnej w Makowicach i Wilkowie wraz z kolektorem tłocznym</t>
  </si>
  <si>
    <t>Przebudowa budynku mieszkalnego przy ul. Zacisze 1 
w Pszennie w ramach EFRR</t>
  </si>
  <si>
    <t>Rozwój e-usług publicznych na terenie Gminy Świdnica</t>
  </si>
  <si>
    <t>92601</t>
  </si>
  <si>
    <t>Chrońmy przyrodę Gór Sowich - urządzenie ścieżki dydaktycznej przy Szkolnym Schronisku Młodzieżowym w Lubachowie w ramach RPO WD na lata 2014-2020</t>
  </si>
  <si>
    <t>Nazwa Sołectwa</t>
  </si>
  <si>
    <t>Środki funduszu przypadające na dane Sołectwo (art.2 ust.1 Ustawy o funduszu sołeckim)</t>
  </si>
  <si>
    <t>Doposażenie sołectwa oraz świetlicy wiejskiej w sprzęt i materiały do organizacji spotkań mieszkańców</t>
  </si>
  <si>
    <t>Obsługa strony internetowej wsi Burkatów</t>
  </si>
  <si>
    <t>Promocja zdrowych postaw wśród dzieci i młodzieży - zakup materiałów i wyposażenia sportowego do świetlicy wiejskiej</t>
  </si>
  <si>
    <t>Wypełnienie czasu wolnego dla dzieci i młodzieży - animator sportowy</t>
  </si>
  <si>
    <t>Imprezy okolicznościowe</t>
  </si>
  <si>
    <t xml:space="preserve">Doposażenie Ochotniczej Straży Pożarnej  </t>
  </si>
  <si>
    <t>Zakup lampy oświetleniowej</t>
  </si>
  <si>
    <t>Organizacja imprez i uroczystości wiejskich (zakup materiałów i usług)</t>
  </si>
  <si>
    <t>Modernizacja oświetlenia na terenie wsi</t>
  </si>
  <si>
    <t>Rozwój kultury lokalnej w tym organizacja imprez i uroczystości wiejskich dla mieszkańców, a w tym między innymi (zakup materiałów i usług)</t>
  </si>
  <si>
    <t>Zakup sprzętu sportowego dla dzieci i młodzieży w sołectwie</t>
  </si>
  <si>
    <t>Estetyka wsi/ zakup materiałów i usług</t>
  </si>
  <si>
    <t>Prace remontowe w budynku gospodarczym</t>
  </si>
  <si>
    <t>Modernizacja i utrzymanie boiska sportowego</t>
  </si>
  <si>
    <t>Utrzymanie estetyki wsi</t>
  </si>
  <si>
    <t>Doświetlenie wsi</t>
  </si>
  <si>
    <t>Rozwój kultury wiejskiej</t>
  </si>
  <si>
    <t>Organizacja imprez okolicznościowych i integracyjnych</t>
  </si>
  <si>
    <t>Straż OSP Lutomia</t>
  </si>
  <si>
    <t>Doposażenie remizy strażackiej</t>
  </si>
  <si>
    <t>Wydatki    bieżące WYKONANIE</t>
  </si>
  <si>
    <t>Suma wydatków WYKONANIE</t>
  </si>
  <si>
    <t>* prowadzenie i aktualizacja list wyborców</t>
  </si>
  <si>
    <r>
      <rPr>
        <i/>
        <sz val="10"/>
        <rFont val="Times New Roman"/>
        <family val="1"/>
      </rPr>
      <t>*zadania związane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z realizacją Programu Rodzina 500 Plus</t>
    </r>
  </si>
  <si>
    <t>* wypłata "Świadczenia dobry start"</t>
  </si>
  <si>
    <t>Budowa centrum rekreacji i integracji społeczności lokalnej 
w miejscowości Pszenno w ramach PROW na lata 2014 - 2020</t>
  </si>
  <si>
    <t>Budowa kanalizacji sanitarnej  w Makowicach i Wilkowie wraz z kolektorem tłocznym</t>
  </si>
  <si>
    <t>Budowa kanalizacji sanitarnej wraz z oczyszczalnią ścieków dla aglomeracji Lutomia Dolna w ramach RPO ZIT AW na lata 2014-2020</t>
  </si>
  <si>
    <t>Dotacja do budowy chodników przy drogach powiatowych na terenie Gminy Świdnica (§6300)</t>
  </si>
  <si>
    <t>Zakup sprzętu dla jednostek OSP Gminy Świdnica</t>
  </si>
  <si>
    <r>
      <t xml:space="preserve">Zadania inwestycyjne w ramach porządkowania gospodarki wodno- ściekowej w gminie (w tym </t>
    </r>
    <r>
      <rPr>
        <sz val="10"/>
        <rFont val="Times New Roman"/>
        <family val="1"/>
      </rPr>
      <t>§ 6060 - 100 000 zł</t>
    </r>
    <r>
      <rPr>
        <sz val="11"/>
        <rFont val="Times New Roman"/>
        <family val="1"/>
      </rPr>
      <t>)</t>
    </r>
  </si>
  <si>
    <t>Budowa dróg rowerowych w Gminie Wiejskiej i Miejskiej Świdnica w celu redukcji niskiej emisji</t>
  </si>
  <si>
    <t>Budowa świetlicy wiejskiej w Gogołowie</t>
  </si>
  <si>
    <t>Przebudowa drogi wojewódzkiej nr 382 w zakresie budowy chodnika
 w m. Boleścin wraz z zatokami autobusowymi</t>
  </si>
  <si>
    <t>Rozbudowa monitoringu we wsi Burkatów, zakup materiałów i usług, serwis 
w ramach FS wsi Burkatów</t>
  </si>
  <si>
    <t>Instalacja II linii zasilania serwerowni zachodniej do serwerowni wschodniej wraz z instalacją automatyki przełączającą w razie braku zasilania z jednej linii do zasilacza awaryjnego serwerów projektu e-usługi</t>
  </si>
  <si>
    <t>Wsparcie realizacji zadań gminy z zakresu kultury, sztuki i edukacji.</t>
  </si>
  <si>
    <t>Ochrona i konserwacja zabytków</t>
  </si>
  <si>
    <t>2022 rok</t>
  </si>
  <si>
    <t>GZO</t>
  </si>
  <si>
    <t xml:space="preserve">budowa kanalizacji sanitarnej wraz  z oczyszczalnią ścieków w Mokrzeszowie  </t>
  </si>
  <si>
    <t>budowa kanalizacji sanitarnej w Makowicach i Wilkowie wraz z kolektorem tłocznym</t>
  </si>
  <si>
    <t>budowa świetlicy wiejskiej w Gogołowie</t>
  </si>
  <si>
    <t>budowa kanalizacji sanitarnej wraz z oczyszczalią ścieków dla aglomeracj Lutomia Dolna</t>
  </si>
  <si>
    <t>budowa dróg rowerowych w Gminie Wiejskiej 
i Miejskiej w celu redukcji niskiej emisji</t>
  </si>
  <si>
    <t>projekt pn. "Małe Bystrzaki - równe szanse przedszkolaków Gminie Świdnica”</t>
  </si>
  <si>
    <t xml:space="preserve">Program Ochrony Infrastruktury i Środowiska </t>
  </si>
  <si>
    <t>wieloletnie programy, projekty lub zadania związane 
z umowami partnerstwa publiczno-prywatnego - razem, 
z tego:</t>
  </si>
  <si>
    <t xml:space="preserve">Budowa kanalizacji sanitarnej wraz z oczyszczalnią ścieków dla aglomeracji Lutomia Dolna </t>
  </si>
  <si>
    <t>budowa kanalizacji sanitarnej w wilkowie i Makowicach wraz z oczyszczalnią ścieków</t>
  </si>
  <si>
    <t>Wykonanie projektów kanalizacji sanitarnej w Gminie Świdnica</t>
  </si>
  <si>
    <t>Budowa sieci wodociągowej i kanalizacji sanitarnej w Pszennie (osiedle)</t>
  </si>
  <si>
    <t>Budowa drogi powiatowej nr 3396D na odcinku pomiędzy drogą krajową nr 5 
a drogą wojewódzką nr 382 (§ 6300)</t>
  </si>
  <si>
    <t>Budowa parkingu w Lubachowie</t>
  </si>
  <si>
    <t>Burkatów - Bystrzyca Górna droga dojazdowa do gruntów rolnych</t>
  </si>
  <si>
    <t>Przebudowa dróg w ramach Rządowego Programu na rzecz Rozwoju oraz Konkurencyjności Regionów poprzez Wsparcie Lokalnej Infrastruktury Drogowej</t>
  </si>
  <si>
    <t xml:space="preserve">Wykonanie projektów w gminie, w tym Sołectwa </t>
  </si>
  <si>
    <t>Odbudowa dróg gminnych w Boleścinie w km 0+000 - km 0+430, działka nr 174 (intensywne opady deszczu czerwiec 2013 r.)</t>
  </si>
  <si>
    <t>Dofinansowanie OSP Burkatów do zakupu defibrylatora oraz szkolenie 
z zakresu posługiwania się nim w ramach FS wsi Burkatów</t>
  </si>
  <si>
    <t>RAZEM DZIAŁ 851 – Ochrona zdrowia</t>
  </si>
  <si>
    <t>Wpłata na Fundusz Wsparcia Policji na dofinansowanie zakupu  urządzenia "Drager Drug Test 5000"dla Komendy Powiatowej Policji w Świdnicy do badania zawartości narkotyków w organizmie</t>
  </si>
  <si>
    <t>Dotacja celowa na budowę przydomowych oczyszczalni ścieków 
w miejscowościach: Krzczonów, Miłochów, Niegoszów, Modliszów, Panków, Gogołów, Pogorzała, Stachowice, Sulisławice, Wieruszów, Wiśniowa (§6230)</t>
  </si>
  <si>
    <t>Dotacja celowa na budowę przydomowych oczyszczalni ścieków 
w miejscowościach: Krzczonów, Miłochów, Niegoszów, Modliszów, Panków, Gogołów, Pogorzała, Stachowice, Sulisławice, Wieruszów, Wiśniowa, Makowice (§6230)</t>
  </si>
  <si>
    <t>Dotacja celowa do urządzeń służących do podnoszenia ciśnienia przy przyłączach kanalizacji  sanitarnej w miejscowości Wilków</t>
  </si>
  <si>
    <t>Dotacja celowa na wymianę kotłów c.o. na ekologiczne - program pilotażowy (§ 6230)</t>
  </si>
  <si>
    <t>Dotacja dla GOKSiR na zakup i montaż urządzeń zabawowych - FS Komorów - §6220</t>
  </si>
  <si>
    <t>Dotacja dla GOKSiR na inwestycję w projekt budowy świetlicy wiejskiej - FS wsi Jagodnik (§6220)</t>
  </si>
  <si>
    <t>Dotacja dla GOKSiR na projekt przebudowy świetlicy wiejskiej w Lubachowie - FS wsi Lubachów</t>
  </si>
  <si>
    <t>Budowa demonstracyjnego budynku wielofunkcyjnego o znacznie podwyższonych parametrach charakterystyki energetycznej w Gminie Świdnica</t>
  </si>
  <si>
    <t>Modernizacja dróg w miejscowościach Pszenno, Mokrzeszów, Witoszów Dolny, Lubachów w ramach porozumienia z Krajowym Ośrodkiem Wsparcia Rolnictwa</t>
  </si>
  <si>
    <t>Budowa pełnowymiarowej Sali gimnastycznej przy Szkole Podstawowej 
w Grodziszczu</t>
  </si>
  <si>
    <r>
      <t>Dotacja dla GOKSiR na wykonanie ogrodzenia boiska do piłki plażowej wraz 
z ławkami, oświetleniem i śmietnikiem  - FS wsi Bystrzyca Dolna  (</t>
    </r>
    <r>
      <rPr>
        <sz val="10"/>
        <rFont val="Czcionka tekstu podstawowego"/>
        <family val="0"/>
      </rPr>
      <t>§</t>
    </r>
    <r>
      <rPr>
        <sz val="10"/>
        <rFont val="Times New Roman"/>
        <family val="1"/>
      </rPr>
      <t>6220)</t>
    </r>
  </si>
  <si>
    <t>Projekt pn. "Rozwój kompetencji kluczowych drogą do sukcesu w Gminie Świdnica"</t>
  </si>
  <si>
    <t>0`</t>
  </si>
  <si>
    <t>Budowa dróg rowerowych w Gminie Wiejskiej i Miejskiej Świdnica w celu redukcji niskiej emisji w ramach RPO ZIT AW na lata 2014  -2020</t>
  </si>
  <si>
    <t>Budowa świetlicy wiejskiej w Gogołowie w ramach PROW na lata 2014 2020</t>
  </si>
  <si>
    <t>pomoc finansowa - budowa drogi powiatowej  nr 3396D na odcinku pomiędzy drogą krajową nr 5 a drogą wojewódzką nr 382</t>
  </si>
  <si>
    <t xml:space="preserve">Fundacja Edukacji Przedszkolnej - Punkt Przedszkolny w Lutomi Grn.  II </t>
  </si>
  <si>
    <t xml:space="preserve">Edukacja przedszkolna dzieci w wieku od 3 do 5 lat </t>
  </si>
  <si>
    <t>Budowa przydomowych oczyszczalni ścieków 
w miejscowościach: Krzczonów,  Miłochów, Niegoszów, Modliszów, Panków, Gogołów, Pogorzała, Stachowice, Sulisławice, Wieruszów, Wiśniowa</t>
  </si>
  <si>
    <t>Budowa przydomowych oczyszczalni ścieków 
w miejscowościach: Krzczonów,  Miłochów, Niegoszów, Modliszów, Panków, Gogołów, Pogorzała, Stachowice, Sulisławice, Wieruszów, Wiśniowa, Makowice</t>
  </si>
  <si>
    <t>Dotacja celowa do urządzeń służących do podnoszenia ciśnienia na przyłączach kanalizacji sanitarnej w miejcowości Wilków</t>
  </si>
  <si>
    <t>Wymiana kotłów c.o. na ekologiczne</t>
  </si>
  <si>
    <t>Wybory do rad gmin, rad powiatów i sejmików województw, wybory wójtów, burmistrzów 
i prezydentów miast oraz referenda gminne, powiatowe i wojewódzkie</t>
  </si>
  <si>
    <t>* przygotowanie i przeprowadzenie wyborów uzupełniających do rady gminy w dniu 14.04.2019 r.</t>
  </si>
  <si>
    <t xml:space="preserve">* wydatki związane z przyjęciem przez Archiwum Państwowe dokumentacji z wyborów samorządowych </t>
  </si>
  <si>
    <t>Wybory do Parlamentu Europejskiego</t>
  </si>
  <si>
    <t>* przygotowanie i przeprowadzenie wyborów do Parlamentu Europejskiego</t>
  </si>
  <si>
    <t>Składki na ubezpieczenia zdrowotne opłacane za osoby pobierające niektóre świadczenia rodzinne, zgodnie z przepisami ustawy o świadczeniach rodzinnych oraz za osoby pobierające zasiłki dla opiekunów, zgodnie z przepisami ustawy 
z dnia 4 kwietnia 2014 r. o ustaleniu i wypłacie zasiłków dla opiekunów</t>
  </si>
  <si>
    <t>* opłacenie składek na ubezpieczenia zdrowotne za osoby pobierające niektóre świadczenia</t>
  </si>
  <si>
    <t>Plan na 2019 rok</t>
  </si>
  <si>
    <t>Wykonanie projektów kanalizacji sanitarnej 
w Gminie Świdnica</t>
  </si>
  <si>
    <t>Budowa kanalizacji sanitarnej w Makowicach 
i w Wilkowie wraz z kolektorem tłocznym</t>
  </si>
  <si>
    <t>Budowa kanalizacji sanitarnej wraz 
z oczyszczalnią ścieków dla aglomeracji Lutomia Dolna</t>
  </si>
  <si>
    <t xml:space="preserve">Dotacja celowa na budowę przydomowych oczyszczalni ścieków w miejscowościach: Krzczonów, Miłochów, Niegoszów, Modliszów, Panków, Gogołów, Pogorzała, Stachowice, Sulisławice, Wieruszów, Wiśniowa </t>
  </si>
  <si>
    <t>Dotacja celowa do urządzeń służących do podnoszenia ciśnienia na przyłaczach kanalizacji sanitarnej w miejscowości Wilków</t>
  </si>
  <si>
    <t>Dokumentacja aplikacyjna partnerskiego projektu grantowego wymiany kotłów oraz odnawialnych źródeł energii</t>
  </si>
  <si>
    <t>2023 rok</t>
  </si>
  <si>
    <t>projekt pn.”Rozwój kompetencji kluczowych drogą do sukcesu w Gminie Świdnica”</t>
  </si>
  <si>
    <t>budowa i modernizacja dróg i chodników w gminie</t>
  </si>
  <si>
    <t>modernizacja oświetlenia w gminie</t>
  </si>
  <si>
    <t>Plan 
na 2019 r.</t>
  </si>
  <si>
    <t>Budowa sali gimnastycznej przy Szkole Podstawowej 
w Grodziszczu</t>
  </si>
  <si>
    <t>Budowa i modernizacja dróg i chodników w gminie</t>
  </si>
  <si>
    <t>PRZEDSIĘWZIĘCIA REALIZOWANE W LATACH 2019 - 2023</t>
  </si>
  <si>
    <t>Plan na 2019 r.</t>
  </si>
  <si>
    <t>Plan na 2019 r.               /po zmianach /</t>
  </si>
  <si>
    <t>Dochody
 Majątkowe</t>
  </si>
  <si>
    <t xml:space="preserve">podatek od czynności cywilnoprawnych </t>
  </si>
  <si>
    <t>0630</t>
  </si>
  <si>
    <t>wpływy z tytułu opłat i kosztów sądowych oraz innych opłat na rzecz Skarbu Państwa z tytułu postępowania sądowego i prokuratorskiego</t>
  </si>
  <si>
    <t>wpływy ze sprzedaży składników majątkowych (sprzedaż gruntów rolnych, złomu)</t>
  </si>
  <si>
    <t>dotacja celowa otrzymana od Województwa Dolnośląskiego na dofinansowanie inwestycji "Przebudowa drogi wojewódzkiej nr 382 
w zakresie budowy chodnika w m. Boleścin wraz 
z zatokami autobusowymi"</t>
  </si>
  <si>
    <t>dotacje celowe otrzymane od samorządu województwa na dofinansowanie  inwestycji pn. "Burkatów-Bystrzyca Górna droga dojazdowa do gruntów rolnych"</t>
  </si>
  <si>
    <t>dotacje celowe w ramach programów finansowanych z udziałem środków europejskich ...  - na miniprojekt "Tu i tam przyjaciół mam II"</t>
  </si>
  <si>
    <t>dotacje celowe w ramach programów finansowanych z udziałem środków europejskich ...  - na projekt "Rozwój kompetencji kluczowych drogą do sukcesu w Gminie Świdnica"</t>
  </si>
  <si>
    <t xml:space="preserve">dotacje celowe w ramach programów finansowanych z udziałem środków europejskich ...  - Projekt "Małe bystrzaki- równe szanse przedszkolaków w Gminie Świdnica" </t>
  </si>
  <si>
    <t>dotacje celowe w ramach programów finansowanych z udziałem środków europejskich ... - projekt pn. "Budowa kanalizacji sanitarnej wraz z oczyszczalnią ścieków dla Aglomeracji Lutomia Dolna"</t>
  </si>
  <si>
    <t>dotacja otrzymana z Funduszu Rozwoju Kultury Fizycznej na dofinansowanie proejktu pn."Budowa pełnowymiarowej Sali gimnastycznej przy Szkole Podstawowej w Grodziszczu"</t>
  </si>
  <si>
    <t>dotacja otrzymana z Funduszu Rozwoju Kultury Fizycznej na dofinansowanie inwestycji pn. "Budowa otwartych stref aktywności na terenie Gminy Świdnica</t>
  </si>
  <si>
    <t>środki z Krajowego Ośrodka Wsparcia Rolnictwa na projkt pn. " Modernizacja dróg w miejscowościach Pszenno, Mokrzeszów, Witoszów Dolny, Lubachów"</t>
  </si>
  <si>
    <t>0960</t>
  </si>
  <si>
    <t>wpływy z otrzymanych spadków, zapisów 
i darowizn w postaci pieniężnej</t>
  </si>
  <si>
    <t>dotacje celowe otrzymane z budżetu państwa na zadania bieżące z zakresu administracji rządowej zlecone gminom, związane z realizacją świadczenia wychowawczego stanowiącego pomoc państwa w wychowaniu dzieci</t>
  </si>
  <si>
    <t>dotacje celowe w ramach programów finansowanych z udziałem środków europejskich ... - projekt pn. "Budowa kanalizacji sanitarnej 
w Makowicach i Wilkowie  wraz z kolektorem tłocznym"</t>
  </si>
  <si>
    <t>dotacje celowe w ramach programów finansowanych z udziałem środków europejskich ... -  proejkt pn. "Poprawa  warunków nauczania poprzez zakup wyposażenia oraz rozbudowę infrastruktury edukacyjnej przy Gimnazjum 
w Witoszowie Dolnym"</t>
  </si>
  <si>
    <t>dotacje celowe w ramach programów finansowanych z udziałem środków europejskich ... -  projekt pn." Budowa drogi rowerowej oraz wymiana części oświetlenia ulicznego na energooszczędne na terenie Gminy Świdnica 
w celu ograniczenia niskiej emisji w obszarze Aglomeracji Wałbrzyskiej"</t>
  </si>
  <si>
    <t>dotacje celowe w ramach programów finansowanych z udziałem środków europejskich ...  - projekt pn. "Budowa świetlicy wiejskiej 
w Gogołowie"</t>
  </si>
  <si>
    <t>wpływ ze zwrotów dotacji pobranych 
w nadmiernej wysokości przez stowarzyszenia  (GLKS)</t>
  </si>
  <si>
    <t>dotacje celowe otrzymane od samorządu województwa na zad. inw. pn. "Odnowa Dolnośląskiej Wsi "</t>
  </si>
  <si>
    <t>Estetyka wioski</t>
  </si>
  <si>
    <t>Kultura - organizacja imprez i uroczystości wiejskich</t>
  </si>
  <si>
    <t>Zakup bramek do piłki nożnej na boisko sportowe</t>
  </si>
  <si>
    <t>Zakup garażu blaszanego na boisko sportowe</t>
  </si>
  <si>
    <t>Zakup 2 wiat przystankowych - przy budynku nr 3 i budynku nr 12</t>
  </si>
  <si>
    <t>Utrzymanie porządku i estetyka wsi- umowa zlecenie</t>
  </si>
  <si>
    <t>Zorganizowanie czasu wolnego dla mieszkańców Boleścina</t>
  </si>
  <si>
    <t>Zakup sprzętu dla drużyny tenisa stołowego (nowy stół)</t>
  </si>
  <si>
    <t>Zakup materiałów i usług, związanych z budową monitoringu we wsi</t>
  </si>
  <si>
    <t>Koszt utrzymania boiska sportowego, koszt prądu</t>
  </si>
  <si>
    <t>Promocja wsi Burkatów</t>
  </si>
  <si>
    <t>Dofinansowanie OSP Burkatów do zakupu defibrylatora oraz szkolenie z zakresu posługiwania się nim</t>
  </si>
  <si>
    <t>Dofinansowanie teatrzyku "Pogwarki"</t>
  </si>
  <si>
    <t>Mikołajki dla dzieci</t>
  </si>
  <si>
    <t>Dzień seniora</t>
  </si>
  <si>
    <t>Zzabawa integracyjna</t>
  </si>
  <si>
    <t>Dzień dziecka</t>
  </si>
  <si>
    <t>Turniej im. Darka Bezegłów</t>
  </si>
  <si>
    <t>Dożynki Gminne</t>
  </si>
  <si>
    <t>Dożynki Wiejskie</t>
  </si>
  <si>
    <t>Materiały, sprzęty, usługi do utrzymania estetyki wsi</t>
  </si>
  <si>
    <t>Serwis, części zamienne, paliwo do kosiarki i traktorka</t>
  </si>
  <si>
    <t>Wykonanie ogrodzenia boiska do piłki plażowej wraz z ławkami, oświetleniem i śmietnikiem</t>
  </si>
  <si>
    <t>Rozbudowa siłowni przy boisku sportowym</t>
  </si>
  <si>
    <t>Doposażenie i remont placu zabaw</t>
  </si>
  <si>
    <t>Kultura i sport na wsi</t>
  </si>
  <si>
    <t>Modernizacjia strony internetowej</t>
  </si>
  <si>
    <t>Modernizacja obiektu sportowo - rekreacyjnego</t>
  </si>
  <si>
    <t>Modernizacja obiektu sportowego i rozbudowa</t>
  </si>
  <si>
    <t>Rozwój kultury lokalnej na wsi (organizacja imprez, zakup materiałów i usług, doposażenie świetlicy wiejskiej)</t>
  </si>
  <si>
    <t xml:space="preserve">Modernizacja oświetlenia </t>
  </si>
  <si>
    <t>Doposażenie OSP - zakup materiałów i usług</t>
  </si>
  <si>
    <t>Utrzymanie porządku i estetyka wsi: umowa-zlecenie konserwator</t>
  </si>
  <si>
    <t>Doposażenie i utrzymanie boiska sportowego - zakup materiałów i usług</t>
  </si>
  <si>
    <t>Organizacja uroczystości wiejskich zakup materiałów i usług</t>
  </si>
  <si>
    <t>Obsługa strony internetowej i domeny : umowa-zlecenie</t>
  </si>
  <si>
    <t>Utrzymanie terenu wokół boiska sportowego zakup materiałów i usług</t>
  </si>
  <si>
    <t>Inwestycja w projekt budowy świetlicy wiejskiej</t>
  </si>
  <si>
    <t>Zakup i montaż urządzeń zabawowych (doposażenie placu zabaw)</t>
  </si>
  <si>
    <t>Zakup kostki brukowej na plac zabaw</t>
  </si>
  <si>
    <t>Dofinnsowanie projektu odwodnienia drogi gminnej</t>
  </si>
  <si>
    <t>Zakup i montaż urządzeń zabawowych</t>
  </si>
  <si>
    <t>Odtwarzanie i oczyszczanie stawu wiejskiego - umocnienie brzegów stawu (zakup materiałów i usług)</t>
  </si>
  <si>
    <t>Zakup urządzeń na plac zabaw (zakup materiałów i usług)</t>
  </si>
  <si>
    <t>Utwardzenie drogi gminnej przy posesji 10-12</t>
  </si>
  <si>
    <t>Projekt przebudowy świetlicy wiejskiej w Lubachowie (zakup usługi)</t>
  </si>
  <si>
    <t>Zaprojektowanie, wykonanie i prowadzenie strony internetowej Sołectwa Lubachów (zakup usługi)</t>
  </si>
  <si>
    <t>Zakup opraw oświetleniowych i doświetlenie ulic wsi Lubachów (zakup materiałów i usług)</t>
  </si>
  <si>
    <t>Zakup kosiarki traktorek na sołectwo</t>
  </si>
  <si>
    <t>Doposażenie placu zabaw w Lutomi Małej (siłownie, ławki, itp.)</t>
  </si>
  <si>
    <t>Doposażenie świetlicy wiejskiej w Lutomi (klimatyzacja)</t>
  </si>
  <si>
    <t>Doposażenie OSP Lutmia</t>
  </si>
  <si>
    <t>Zakup sprzętu dla dzieci i młodzieży (LKS Kłos)</t>
  </si>
  <si>
    <t>Zakup urządzeń na plac zabaw siłownia zewnętrzna</t>
  </si>
  <si>
    <t>Zakup tabliczek kierunkowych (osiedle podgórze I i II)</t>
  </si>
  <si>
    <t xml:space="preserve">Doposażenie OSP Lutomia </t>
  </si>
  <si>
    <t>Zakup siedzisk na boisko sportowe</t>
  </si>
  <si>
    <t>Remont świetlicy wiejskiej Lutomia Górna 73 (wymiana stolarki okiennej)</t>
  </si>
  <si>
    <t xml:space="preserve">Doposażenie utrzymanie boiska sportowego  </t>
  </si>
  <si>
    <t>Doposażenie sprzętu sportowego na świetlicę wiejską</t>
  </si>
  <si>
    <t>Zagospodarowanie terenu rekreacyjnego w sołectwie</t>
  </si>
  <si>
    <t>Zagospodarowanie placu zabaw zakup urządzeń</t>
  </si>
  <si>
    <t>Zagospodarowanie terenu rekreacyjnego przy świetlicy wiejskiej</t>
  </si>
  <si>
    <t>Organizacja imprez, uroczystości wiejskich</t>
  </si>
  <si>
    <t>Dofinansowanie Zespołu "Mokrzeszów" - zakup strojów regionalnych</t>
  </si>
  <si>
    <t>Dofinansowanie OSP</t>
  </si>
  <si>
    <t>Doposażenie boiska sportowego</t>
  </si>
  <si>
    <t>Zagospodarowanie terenu przy blaszanym garażu</t>
  </si>
  <si>
    <t xml:space="preserve">Zakup namiotu  </t>
  </si>
  <si>
    <t>Zakup i montaż urządzeń siłowni zewnętrznej</t>
  </si>
  <si>
    <t>Modernizacja placu zabaw</t>
  </si>
  <si>
    <t>Rozwój kulturalny wsi</t>
  </si>
  <si>
    <t>Projekt - remont drogi gminnej do posesji nr 9, 11, 12, 13, 13A</t>
  </si>
  <si>
    <t>Utrzymanie esetyki wsi (zakup materiałów i usług)</t>
  </si>
  <si>
    <t>Zakup niesortu na naprawę dróg</t>
  </si>
  <si>
    <t>Imprezy okolicznościowe - zakup materiałów i usług</t>
  </si>
  <si>
    <t>Zakup materiałów na wykończenie placu do koszykówki (ziemia, kostka, trawa)</t>
  </si>
  <si>
    <t>Zakup ławek na boisko sportowe</t>
  </si>
  <si>
    <t xml:space="preserve">Tabliczki informacyjne  </t>
  </si>
  <si>
    <t>Wykończenie parkingu przy świetlicy wiejskiej</t>
  </si>
  <si>
    <t>Budowa chodników</t>
  </si>
  <si>
    <t>Rozwój infrastruktury sportowej oraz modernizacja boiska</t>
  </si>
  <si>
    <t>Oznakowanie wsi oraz tablice informacyjne</t>
  </si>
  <si>
    <t>Zagospodarowanie terenów sportowo - rekreacyjnych znajdujących się w obrębie i na placu zabaw, świetlicy wiejskiej, zbiornika wodnego</t>
  </si>
  <si>
    <t>Rozwój kultury lokalnej</t>
  </si>
  <si>
    <t xml:space="preserve">Oświetlenie dojścia do przystanku </t>
  </si>
  <si>
    <t xml:space="preserve">Rozwój infrastruktury sportowej  </t>
  </si>
  <si>
    <t>Zakup kostki i krawężników na chodnik w Stachowicach</t>
  </si>
  <si>
    <t>Integracja mieszkańców</t>
  </si>
  <si>
    <t>Zagospodarowanie działki gminnej</t>
  </si>
  <si>
    <t>Utrzymanie porządku na placu zabaw</t>
  </si>
  <si>
    <t>Modernizacja terenów rekreacyjnych przy boisku sportowym (zakup wyposażenia i usług)</t>
  </si>
  <si>
    <t>Estetyka wsi (zakup materiałów i usług)</t>
  </si>
  <si>
    <t>Organizacja imprez i uroczystości wiejskich (materiały i usługi)</t>
  </si>
  <si>
    <t>Zakup namiotu i ławostoły</t>
  </si>
  <si>
    <t>Zakup materiałów na budowę chodnika</t>
  </si>
  <si>
    <t>Zakup przystanku autobusowego</t>
  </si>
  <si>
    <t>Utrzymanie porządku na stadionie i szatni, koszenie trawy</t>
  </si>
  <si>
    <t>Oświetlnie przy drodze rowerowej</t>
  </si>
  <si>
    <t>Doposażenie świetlicy wiejskiej "Leśniczówka"</t>
  </si>
  <si>
    <t>Doposażenie w sprzęt sportowy, odzież i utrzymanie boiska sportowego w Witoszowie Dolnym</t>
  </si>
  <si>
    <t>Na potrzeby zespołu "Ale Babki"</t>
  </si>
  <si>
    <t>Obsługa zebrań i dożynek itp.</t>
  </si>
  <si>
    <t>Sport i rekreacja</t>
  </si>
  <si>
    <t xml:space="preserve">Remont świetlicy wiejskiej  </t>
  </si>
  <si>
    <t>Uzupełnienie ogrodzenia placu zabaw</t>
  </si>
  <si>
    <t>Zakup sprzętu służącego do organizacji imprez wiejskich</t>
  </si>
  <si>
    <t>Wydatki majątkowe WYKONANIE</t>
  </si>
  <si>
    <t>dotacje celowe w ramach programów finansowanych z udziałem środków europejskich ...  - projekt pn. "Budowa centrum rekreacji 
i integracji społeczności lokalnej w m. Pszenno"</t>
  </si>
  <si>
    <r>
      <t xml:space="preserve">Modernizacja oświetlenia w gminie, w tym Sołectwa - 27 017 zł, </t>
    </r>
    <r>
      <rPr>
        <sz val="8"/>
        <rFont val="Times New Roman"/>
        <family val="1"/>
      </rPr>
      <t>z czego: 
Bojanice - 3 300 zł, Bystrzyca Górna - 1 500 zł,Gogołów - 4 500 zł, Jagodnik - 2 000  zł, Krzyżowa - 
3 217 zł, Lubachów- 4 500 zł, Sulisławice - 2 000 zł, Wieruszów - 4 000 zł, Wiśniowa - 2 000 zł.</t>
    </r>
  </si>
  <si>
    <t>Dotacja celowa na wymianę kotłów c.o. na ekologiczne - program pilotażowy</t>
  </si>
  <si>
    <t xml:space="preserve"> Rodzina</t>
  </si>
  <si>
    <t xml:space="preserve"> Kultura fizyczna</t>
  </si>
  <si>
    <t>Wpłata na Fundusz Wsparcia Policji z przeznaczeniem dla policjantów pełniących służbę na terenie  gminy na rekompensaty za czas służby przekraczającej normę 
w kwocie 10 000 zł i na nagrody dla policjantów 
z Posterunku Policji w Słotwinie</t>
  </si>
  <si>
    <t xml:space="preserve">Wpłata na Fundusz Wsparcia Policji na dofinansowanie zakupu urządzenia „Drager Drug Test 5000” dla Komendy Powiatowej Policji w Świdnicy do badania zawartości narkotyków 
w organizmie </t>
  </si>
  <si>
    <t>do sprawozdania</t>
  </si>
  <si>
    <t>z wykonania budżetu</t>
  </si>
  <si>
    <t xml:space="preserve">REALIZACJA DOCHODÓW BUDŻETOWYCH wg działów klasyfikacji budżetowej w 2019 roku  </t>
  </si>
  <si>
    <r>
      <t xml:space="preserve">Wykonanie
w 2019 roku </t>
    </r>
    <r>
      <rPr>
        <b/>
        <sz val="8"/>
        <rFont val="Times New Roman"/>
        <family val="1"/>
      </rPr>
      <t xml:space="preserve"> </t>
    </r>
  </si>
  <si>
    <t>WYKONANIE DOCHODÓW BUDŻETU GMINY W 2019 ROKU WEDŁUG ŹRÓDEŁ UZYSKANIA</t>
  </si>
  <si>
    <t>w 2019 r.</t>
  </si>
  <si>
    <t>dotacje celowe otrzymane od samorządu województwa na zad. inw. pn. "Wykonanie placu zabaw w Komorowie w ramach konkursu Odnowa Dolnośląskiej Wsi "</t>
  </si>
  <si>
    <t>dotacje celowe w ramach programów finansowanych z udziałem środków europejskich ...  - na projekt "Jak sąsiad z sąsiadem"</t>
  </si>
  <si>
    <t>dotacje celowe w ramach programów finansowanych z udziałem środków europejskich…-projekt pn. "Budowa dróg rowerowych w gminie wiejskiej i miejskiej Świdnica w celu redukcji niskiej emisji"</t>
  </si>
  <si>
    <t>2710</t>
  </si>
  <si>
    <t>dotacja celowa otrzymana od Województwa Dolnośląskiego na dofinansowanie  zadania "Konserwacja rowów melioraccyjnych w obrębie Lutomia Dolna"</t>
  </si>
  <si>
    <t>0950</t>
  </si>
  <si>
    <t>wpływy z tytułu odszkodowań wynikających z umów</t>
  </si>
  <si>
    <t>2400</t>
  </si>
  <si>
    <t>wpływy do budżetu pozostałości środków finansowych gromadzonych w Szkolnym Schronisku Młodzieżowym w Lubachowie na wydzielonych rachunkach oświatowych jednostek budżetowych</t>
  </si>
  <si>
    <t>Realizacja zadań zleconych w zakresie administracji rządowej w 2019 roku</t>
  </si>
  <si>
    <t>* przygotowanie i przeprowadzenie wybrów do Sejmu i Senatu RP</t>
  </si>
  <si>
    <t xml:space="preserve">Wykonanie dochodów związanych z realizacją zadań z zakresu administracji rządowej oraz innych zadań zleconych w 2019 r.
</t>
  </si>
  <si>
    <t>Kwota wykonana
 w 2019 r.</t>
  </si>
  <si>
    <t>Kwota wykonana
 w 2019 r.
(§ 2360)*</t>
  </si>
  <si>
    <r>
      <t xml:space="preserve">REALIZACJA WYDATKÓW BUDŻETOWYCH W 2019 r. 
</t>
    </r>
    <r>
      <rPr>
        <b/>
        <sz val="10"/>
        <rFont val="Arial"/>
        <family val="2"/>
      </rPr>
      <t xml:space="preserve">według działów klasyfikacji budżetowej  </t>
    </r>
  </si>
  <si>
    <t>Wykonanie  w 2019 roku</t>
  </si>
  <si>
    <t>Realizacja wydatków majątkowych w 2019 roku</t>
  </si>
  <si>
    <t>Remont dróg powiatowych na terenie Gminy Świdnica  (§6300)</t>
  </si>
  <si>
    <t>Modernizacja systemów grzewczych w budynkach komunalnych Gminy Świdnica</t>
  </si>
  <si>
    <t>Zakup inwestycyjne Urzędu Gminy</t>
  </si>
  <si>
    <t>Budowa i modernizacja terenów rekreacyjnych na terenie Gminy Świdnica"</t>
  </si>
  <si>
    <t>Dotacja dla GOKSiR na inw. - dostosowanie obiektu świetlicy wiejskiej w Pszennie do prowadzenia nowych form działalności kulturalnej przez GOKSiR (§ 6220)</t>
  </si>
  <si>
    <t>Dotacja dla GOKSiR na inw. - budowa przyłącza kanalizacji sanitarnej i posadowienie zbiornika bezodpływowego na ścieki sanitarne o poj. V-16 M3</t>
  </si>
  <si>
    <t>Wykonanie placu zabaw w Komorowie w ramach konkursu Odnowa Dolnośląskiej Wsi</t>
  </si>
  <si>
    <t>Wydatki na programy finansowane z udziałem środków Unii Europejskiej w 2019 r.</t>
  </si>
  <si>
    <t>Informacja o udzielonych dotacjach z budżetu Gminy Świdnica
 na realizację zadań publicznych w 2019 roku</t>
  </si>
  <si>
    <t>Wydatkowano na realizację programów profilaktycznych z zakresu rozwiązywania problemów alkoholowych, przeciwdziałania narkomanii 
i przemocy</t>
  </si>
  <si>
    <t>Wydatkowano na utrzymanie placów zabaw ze środków FS, w tym: 
Bystrzyca Dln. - 6 000 zł,  Jagodnik - 8 343,59 zł, Jakubów - 3 456,20 zł, Krzczonów - 6 070 zł, Lutomia Dln. - 5 000 zł, Lutomia Grn. - 
1 857,40 zł, Miłochów - 5 150,32 zł, Modliszów - 2 000 zł, Opoczka - 
5 533 zł, Wieruszów - 995,20 zł, Zawiszów - 300 zł.</t>
  </si>
  <si>
    <t>Wydatkowano na inwestycję w projekt budowy świetlicy wiejskiej - FS  Jagodnik - 0 zł oraz na projekt przebudowy świetlicy wiejskiej w Lubachowie (zakup usługi) - FS Lubachów - 6 000 zł.</t>
  </si>
  <si>
    <t>Wydatkowano na wykonanie ogrodzenia boiska do piłki plażowej wraz z ławkami, oświetleniem i śmietnikiem - FS Bystrzyca Dln. - 16 500 zł</t>
  </si>
  <si>
    <t>Wydatkowano na funkcjonowanie Instytucji Pośredniczącej Aglomeracji Wałbrzyskiej</t>
  </si>
  <si>
    <t>Wpłata na Fundusz Wsparcia Policji z przeznaczeniem na zakup akcesorii do sprzętu DRAGER TEST 50000</t>
  </si>
  <si>
    <t>pomoc finansowa - remont dróg powiatowych na terenie Gminy Świdnica</t>
  </si>
  <si>
    <t>Wydatkowano na dostosowanie obiektu świetlicy wiejskiej w Pszennie do prowadzenia nowych form działalności kulturalnej przez GOKSiR w Świdnicy</t>
  </si>
  <si>
    <t xml:space="preserve">Wydatkowano na budowę przyłącza kanalizacji sanitarnej i posadowienie zbiornika bezospływowego na ścieki sanitarne </t>
  </si>
  <si>
    <t>Realizacja  dochodów z tytułu opłaty za korzystanie ze środowiska i wydatki nimi finansowane w 2019 roku</t>
  </si>
  <si>
    <t>Wydatki bieżące związane z realizacją zadania "Wymiana kotłów c.o. na ekologiczne"</t>
  </si>
  <si>
    <t>Budowa demonstracyjnego budynku wielofunkcyjnego o znacznie podwyższonych parametrach charakterystyki energetycznej 
w Gminie Świdnica</t>
  </si>
  <si>
    <t>6220</t>
  </si>
  <si>
    <t>Dochody i wydatki realizowane z opłaty za gospodarowanie odpadami w 2019 roku</t>
  </si>
  <si>
    <t>Koszty postępowania sądowego</t>
  </si>
  <si>
    <t>4610</t>
  </si>
  <si>
    <t>Zaangażowano kwotę 752 577,82 zł ze środków własnych gminy.</t>
  </si>
  <si>
    <t>modernizacja systemów grzewczych w budynkach komunalnych Gminy</t>
  </si>
  <si>
    <t>dostosowanie obiektu świetlicy wiejskiej w Pszennie do prowadzenia nowych form działalności kulturalnej przez GOKSiR w Świdnicy</t>
  </si>
  <si>
    <t xml:space="preserve">Programy/ przedsięwzięcia, których realizacja nastąpiła w 2019 r. </t>
  </si>
  <si>
    <t>Wykonanie
 w 2019 r.</t>
  </si>
  <si>
    <t>Umowy - ………….., w tym:</t>
  </si>
  <si>
    <t>Budowa świetlicy wiejskiej  Gogołowie</t>
  </si>
  <si>
    <t>Dostosowanie obiektu świetlicy wiejskiej w Pszennie do prowdzenia nowych form działalności kulturalnej przez GOKSiR w Świdnicy</t>
  </si>
  <si>
    <t>Zgodnie z planem pozostałe wydatki, dotyczące zaplanowanych przedsięwzięć i wieloletnich zadań inwestycyjnych, planuje się w latach następnych.</t>
  </si>
  <si>
    <t>wpływy z kosztów upomnienia od zaległości 
w opłatach lokalnych (w tym od opłaty za gospodarowanie odpadami  9 334,00 zł)</t>
  </si>
  <si>
    <t>wpływy z różnych opłat - za czynności administracyjne za wydanie zezwolenia za przewozy regularne</t>
  </si>
  <si>
    <t xml:space="preserve">do sprawozdania </t>
  </si>
  <si>
    <t>Zestawienie zadań Funduszu Sołeckiego na rok 2019</t>
  </si>
  <si>
    <t>Przedsięwzięcia przewidziane do realizacji według wniosku Sołectwa</t>
  </si>
  <si>
    <t>Rozdział klasyfikacji budżetowej</t>
  </si>
  <si>
    <t>Paragraf klasyfikacji budżetowej</t>
  </si>
  <si>
    <t>Suma środków przypadająca na wszystkie sołectwa w gminie</t>
  </si>
  <si>
    <t>Zakup usług, w tym: wywóz odpadów komunalnych -   3 256 039,42 zł.</t>
  </si>
  <si>
    <t>Wydatkowano na działalność kulturalną w ramach FS, w tym: Bojanice- 
5 999,93 zł, Boleścin- 13 552,72 zł,  Burkatów - 6 980,13 zł, Bystrzyca Dln. - 6 049,25 zł, Bystrzyca Grn.- 8 048,97 zł, Gogołów - 7 000 zł,  Grodziszcze- 12 077,21 zł, Jagodnik-3 500 zł, Jakubów - 1 966,12 zł, Komorów- 10  000 zł, Krzczonów- 3 945,36 zł, Krzyżowa- 9 997,29 zł, Lubachów- 4 999,44 zł, Lutomia Dolna- 14 999,51 zł, Lutomia Górna- 
17 377,21 zł, Makowice- 6 650,25 zł, Miłochów- 3 000 zł, Modliszów- 
8 497,03 zł, Mokrzeszów- 21 076,09 zł,  Niegoszów- 5 999,98 zł, Opoczka- 7 128,27 zł, Panków- 7 736,59 zł, Pogorzała- 2 892,94 zł, Pszenno- 15 727,21 zł, Słotwina- 7 877,21 zł, Stachowice- 3 300 zł, Sulisławice-  8 374,18 zł, Wilków- 8 988,16 zł, Wiśniowa- 5 605,56 zł, Wieruszów- 3 995,43 zł, Witoszów D.- 23 872,13 zł, Witoszów G.- 
14 526,94 zł, Zawiszów- 6 445,62 zł.</t>
  </si>
  <si>
    <t>Zaplanowano na rozwój infrastruktury sportowej w ramach FS, w tym:  Bojanice - 7 000 zł, Boleścin - 2 500 zł, Burkatów - 1 500 zł,  Bystrzyca Dln. - 3 000 zł, Bystrzyca Grn. - 12 000 zł, Grodziszcze - 4 500 zł, Lutomia Dln. - 3 000 zł, Lutomia Grn. - 9 000 zł, Makowice - 
3 190,87 zł, Mokrzeszów - 7 300 zł, Panków - 1 591,77 zł, Pogorzała - 
1 984,93 zł, Pszenno - 3 988,45 zł, Słotwina - 11 500 zł,  Stachowice  - 300 zł, Wilków - 7 000 zł, Wiśniowa - 1 823,10 zł, Witoszów Dln. - 
2 499,99 zł</t>
  </si>
  <si>
    <t>Wydatkowano na zakup i montaż urządzeń zabawowych  - FS Komorów - 15 000 zł,  na zagospodarowanie terenów sportowo- rekreacyjnych znajdujących się w obrębie  placów zabaw, świetlicy wiejskiej i zbiornika wodnego-  FS Słotwina - 
14 000 zł.</t>
  </si>
  <si>
    <t>dotacje celowe w ramach programów finansowanych z udziałem środków europejskich…-projekt pn. "Kompleksowa termomodernizacja budynków użyteczności publicznej w Gminie Świdnica: świetlicy wiejskiej w Witoszowie D. oraz budynku oświaty i kultury w Bystrzycy D."</t>
  </si>
  <si>
    <t>Fundusz
 Rozwoju 
Kultury 
Fizycznej</t>
  </si>
  <si>
    <t>Wykonana kwota dotacji 
w 2019 r.</t>
  </si>
  <si>
    <t>Załącznik nr 13 do sprawozdania</t>
  </si>
  <si>
    <t>budowa pełnowymiarowej sali gimnastycznej przy Szkole Podstawowej w Grodziszczu</t>
  </si>
  <si>
    <t>Budowa przyłącza kanalizacji sanitarnej i posadowienie zbiornika bezodpływowego na ścieki sanitarne o poj. V-16 m 3</t>
  </si>
  <si>
    <t>Dostosowanie obiektu świetlicy wiejskiej 
w Pszennie do prowadzenia nowych form działalności kulturalnej przez GOKSiR w Świdnicy</t>
  </si>
  <si>
    <t xml:space="preserve">Dotacja celowa na budowę przydomowych oczyszczalni ścieków 
w miejscowościach: Krzczonów, Miłochów, Niegoszów, Modliszów, Panków, Gogołów, Pogorzała, Stachowice, Sulisławice, Wieruszów, Wiśniowa, Makowice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</si>
</sst>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D_M_-;\-* #,##0.00\ _D_M_-;_-* \-??\ _D_M_-;_-@_-"/>
    <numFmt numFmtId="167" formatCode="_-* #,##0.00\ _z_ł_-;\-* #,##0.00\ _z_ł_-;_-* \-??\ _z_ł_-;_-@_-"/>
    <numFmt numFmtId="168" formatCode="_-* #,##0\ _z_ł_-;\-* #,##0\ _z_ł_-;_-* \-??\ _z_ł_-;_-@_-"/>
    <numFmt numFmtId="169" formatCode="_-* #,##0\ _D_M_-;\-* #,##0\ _D_M_-;_-* \-??\ _D_M_-;_-@_-"/>
    <numFmt numFmtId="170" formatCode="0.0%"/>
    <numFmt numFmtId="171" formatCode="#,##0.00_ ;\-#,##0.00\ "/>
    <numFmt numFmtId="172" formatCode="#,##0.00\ _z_ł"/>
    <numFmt numFmtId="173" formatCode="#,##0_ ;\-#,##0\ "/>
    <numFmt numFmtId="174" formatCode="_-* #,##0\ _z_ł_-;\-* #,##0\ _z_ł_-;_-* &quot;-&quot;??\ _z_ł_-;_-@_-"/>
    <numFmt numFmtId="175" formatCode="_-* #,##0.00\ _D_M_-;\-* #,##0.00\ _D_M_-;_-* &quot;-&quot;??\ _D_M_-;_-@_-"/>
    <numFmt numFmtId="176" formatCode="#,##0.00&quot; zł&quot;"/>
    <numFmt numFmtId="177" formatCode="#,##0.00&quot;      &quot;;#,##0.00&quot;      &quot;;&quot;-&quot;#&quot;      &quot;;@&quot; &quot;"/>
    <numFmt numFmtId="178" formatCode="#,##0.00&quot;     &quot;"/>
    <numFmt numFmtId="179" formatCode="#,##0&quot;      &quot;;#,##0&quot;      &quot;;&quot;-&quot;#&quot;      &quot;;@&quot; &quot;"/>
  </numFmts>
  <fonts count="153">
    <font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sz val="6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b/>
      <sz val="11"/>
      <name val="Czcionka tekstu podstawowego"/>
      <family val="0"/>
    </font>
    <font>
      <sz val="10"/>
      <name val="Czcionka tekstu podstawowego"/>
      <family val="0"/>
    </font>
    <font>
      <i/>
      <sz val="9"/>
      <name val="Arial"/>
      <family val="2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Arial"/>
      <family val="2"/>
    </font>
    <font>
      <b/>
      <sz val="10"/>
      <color indexed="8"/>
      <name val="Czcionka tekstu podstawowego"/>
      <family val="0"/>
    </font>
    <font>
      <sz val="9"/>
      <color indexed="10"/>
      <name val="Czcionka tekstu podstawowego"/>
      <family val="2"/>
    </font>
    <font>
      <sz val="12"/>
      <color indexed="60"/>
      <name val="Times New Roman"/>
      <family val="1"/>
    </font>
    <font>
      <sz val="12"/>
      <color indexed="54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0"/>
      <color indexed="60"/>
      <name val="Arial"/>
      <family val="2"/>
    </font>
    <font>
      <b/>
      <u val="single"/>
      <sz val="12"/>
      <color indexed="8"/>
      <name val="Times New Roman"/>
      <family val="1"/>
    </font>
    <font>
      <b/>
      <sz val="12"/>
      <color indexed="27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Arial CE"/>
      <family val="0"/>
    </font>
    <font>
      <b/>
      <sz val="14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Arial CE"/>
      <family val="0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FF"/>
      <name val="Times New Roman"/>
      <family val="1"/>
    </font>
    <font>
      <i/>
      <sz val="10"/>
      <color rgb="FF000000"/>
      <name val="Times New Roman"/>
      <family val="1"/>
    </font>
    <font>
      <sz val="9"/>
      <color rgb="FF000000"/>
      <name val="Czcionka tekstu podstawowego"/>
      <family val="0"/>
    </font>
    <font>
      <b/>
      <sz val="11"/>
      <color rgb="FF000000"/>
      <name val="Czcionka tekstu podstawowego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zcionka tekstu podstawowego"/>
      <family val="0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zcionka tekstu podstawowego"/>
      <family val="0"/>
    </font>
    <font>
      <sz val="9"/>
      <color rgb="FFFF0000"/>
      <name val="Czcionka tekstu podstawowego"/>
      <family val="2"/>
    </font>
    <font>
      <sz val="12"/>
      <color rgb="FFC00000"/>
      <name val="Times New Roman"/>
      <family val="1"/>
    </font>
    <font>
      <sz val="11"/>
      <color rgb="FFC00000"/>
      <name val="Calibri"/>
      <family val="2"/>
    </font>
    <font>
      <sz val="12"/>
      <color rgb="FF8497B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C00000"/>
      <name val="Times New Roman"/>
      <family val="1"/>
    </font>
    <font>
      <b/>
      <sz val="10"/>
      <color rgb="FFC00000"/>
      <name val="Arial"/>
      <family val="2"/>
    </font>
    <font>
      <b/>
      <u val="single"/>
      <sz val="12"/>
      <color rgb="FF000000"/>
      <name val="Times New Roman"/>
      <family val="1"/>
    </font>
    <font>
      <b/>
      <sz val="12"/>
      <color rgb="FFCCFFFF"/>
      <name val="Times New Roman"/>
      <family val="1"/>
    </font>
    <font>
      <b/>
      <sz val="16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b/>
      <sz val="10"/>
      <color rgb="FF000000"/>
      <name val="Arial CE"/>
      <family val="0"/>
    </font>
    <font>
      <b/>
      <sz val="14"/>
      <color rgb="FF000000"/>
      <name val="Czcionka tekstu podstawowego"/>
      <family val="0"/>
    </font>
    <font>
      <sz val="8"/>
      <color rgb="FF000000"/>
      <name val="Times New Roman"/>
      <family val="1"/>
    </font>
    <font>
      <b/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Czcionka tekstu podstawowego"/>
      <family val="2"/>
    </font>
    <font>
      <sz val="8"/>
      <color rgb="FF000000"/>
      <name val="Czcionka tekstu podstawowego"/>
      <family val="2"/>
    </font>
    <font>
      <b/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4E3FA"/>
        <bgColor indexed="64"/>
      </patternFill>
    </fill>
    <fill>
      <patternFill patternType="solid">
        <fgColor rgb="FFB4E3F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E1FFFF"/>
        <bgColor indexed="64"/>
      </patternFill>
    </fill>
  </fills>
  <borders count="1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medium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8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77" fontId="103" fillId="0" borderId="0" applyBorder="0" applyProtection="0">
      <alignment/>
    </xf>
    <xf numFmtId="0" fontId="104" fillId="0" borderId="0" applyNumberFormat="0" applyFill="0" applyBorder="0" applyAlignment="0" applyProtection="0"/>
    <xf numFmtId="0" fontId="105" fillId="0" borderId="3" applyNumberFormat="0" applyFill="0" applyAlignment="0" applyProtection="0"/>
    <xf numFmtId="0" fontId="106" fillId="29" borderId="4" applyNumberFormat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0" fillId="0" borderId="0">
      <alignment/>
      <protection/>
    </xf>
    <xf numFmtId="0" fontId="111" fillId="27" borderId="1" applyNumberFormat="0" applyAlignment="0" applyProtection="0"/>
    <xf numFmtId="0" fontId="112" fillId="0" borderId="0" applyNumberFormat="0" applyFill="0" applyBorder="0" applyAlignment="0" applyProtection="0"/>
    <xf numFmtId="9" fontId="0" fillId="0" borderId="0" applyFill="0" applyBorder="0" applyAlignment="0" applyProtection="0"/>
    <xf numFmtId="0" fontId="113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7" fillId="32" borderId="0" applyNumberFormat="0" applyBorder="0" applyAlignment="0" applyProtection="0"/>
  </cellStyleXfs>
  <cellXfs count="16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" fontId="6" fillId="33" borderId="11" xfId="42" applyNumberFormat="1" applyFont="1" applyFill="1" applyBorder="1" applyAlignment="1" applyProtection="1">
      <alignment horizontal="right" indent="1"/>
      <protection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0" fontId="0" fillId="0" borderId="0" xfId="0" applyNumberFormat="1" applyAlignment="1">
      <alignment/>
    </xf>
    <xf numFmtId="0" fontId="10" fillId="0" borderId="0" xfId="0" applyFont="1" applyAlignment="1">
      <alignment/>
    </xf>
    <xf numFmtId="1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 horizontal="left" shrinkToFi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11" fillId="34" borderId="11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1" fillId="34" borderId="11" xfId="0" applyFont="1" applyFill="1" applyBorder="1" applyAlignment="1">
      <alignment/>
    </xf>
    <xf numFmtId="0" fontId="0" fillId="34" borderId="0" xfId="0" applyFill="1" applyBorder="1" applyAlignment="1">
      <alignment/>
    </xf>
    <xf numFmtId="0" fontId="11" fillId="34" borderId="13" xfId="0" applyFont="1" applyFill="1" applyBorder="1" applyAlignment="1">
      <alignment/>
    </xf>
    <xf numFmtId="10" fontId="11" fillId="34" borderId="14" xfId="0" applyNumberFormat="1" applyFont="1" applyFill="1" applyBorder="1" applyAlignment="1">
      <alignment/>
    </xf>
    <xf numFmtId="0" fontId="11" fillId="34" borderId="15" xfId="0" applyFont="1" applyFill="1" applyBorder="1" applyAlignment="1">
      <alignment horizontal="center"/>
    </xf>
    <xf numFmtId="10" fontId="11" fillId="34" borderId="12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" fontId="10" fillId="34" borderId="12" xfId="0" applyNumberFormat="1" applyFont="1" applyFill="1" applyBorder="1" applyAlignment="1">
      <alignment horizontal="center"/>
    </xf>
    <xf numFmtId="168" fontId="10" fillId="34" borderId="11" xfId="42" applyNumberFormat="1" applyFont="1" applyFill="1" applyBorder="1" applyAlignment="1" applyProtection="1">
      <alignment/>
      <protection/>
    </xf>
    <xf numFmtId="0" fontId="10" fillId="34" borderId="12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wrapText="1"/>
    </xf>
    <xf numFmtId="0" fontId="10" fillId="34" borderId="1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/>
    </xf>
    <xf numFmtId="4" fontId="10" fillId="34" borderId="12" xfId="0" applyNumberFormat="1" applyFont="1" applyFill="1" applyBorder="1" applyAlignment="1">
      <alignment/>
    </xf>
    <xf numFmtId="10" fontId="10" fillId="34" borderId="12" xfId="0" applyNumberFormat="1" applyFont="1" applyFill="1" applyBorder="1" applyAlignment="1">
      <alignment/>
    </xf>
    <xf numFmtId="4" fontId="10" fillId="34" borderId="11" xfId="42" applyNumberFormat="1" applyFont="1" applyFill="1" applyBorder="1" applyAlignment="1" applyProtection="1">
      <alignment horizontal="right"/>
      <protection/>
    </xf>
    <xf numFmtId="0" fontId="10" fillId="34" borderId="12" xfId="0" applyFont="1" applyFill="1" applyBorder="1" applyAlignment="1">
      <alignment/>
    </xf>
    <xf numFmtId="10" fontId="10" fillId="34" borderId="12" xfId="42" applyNumberFormat="1" applyFont="1" applyFill="1" applyBorder="1" applyAlignment="1" applyProtection="1">
      <alignment/>
      <protection/>
    </xf>
    <xf numFmtId="0" fontId="10" fillId="34" borderId="11" xfId="0" applyFont="1" applyFill="1" applyBorder="1" applyAlignment="1">
      <alignment horizontal="center"/>
    </xf>
    <xf numFmtId="4" fontId="10" fillId="34" borderId="12" xfId="42" applyNumberFormat="1" applyFont="1" applyFill="1" applyBorder="1" applyAlignment="1" applyProtection="1">
      <alignment/>
      <protection/>
    </xf>
    <xf numFmtId="0" fontId="10" fillId="34" borderId="17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vertical="center"/>
    </xf>
    <xf numFmtId="4" fontId="11" fillId="34" borderId="16" xfId="42" applyNumberFormat="1" applyFont="1" applyFill="1" applyBorder="1" applyAlignment="1" applyProtection="1">
      <alignment vertical="center"/>
      <protection/>
    </xf>
    <xf numFmtId="4" fontId="11" fillId="34" borderId="17" xfId="42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4" fontId="10" fillId="34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right" indent="1"/>
    </xf>
    <xf numFmtId="0" fontId="10" fillId="34" borderId="12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vertical="top" wrapText="1"/>
    </xf>
    <xf numFmtId="10" fontId="11" fillId="34" borderId="16" xfId="42" applyNumberFormat="1" applyFont="1" applyFill="1" applyBorder="1" applyAlignment="1" applyProtection="1">
      <alignment vertical="center"/>
      <protection/>
    </xf>
    <xf numFmtId="4" fontId="11" fillId="34" borderId="12" xfId="42" applyNumberFormat="1" applyFont="1" applyFill="1" applyBorder="1" applyAlignment="1" applyProtection="1">
      <alignment/>
      <protection/>
    </xf>
    <xf numFmtId="10" fontId="11" fillId="34" borderId="12" xfId="42" applyNumberFormat="1" applyFont="1" applyFill="1" applyBorder="1" applyAlignment="1" applyProtection="1">
      <alignment/>
      <protection/>
    </xf>
    <xf numFmtId="4" fontId="11" fillId="34" borderId="11" xfId="42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>
      <alignment horizontal="center"/>
    </xf>
    <xf numFmtId="10" fontId="10" fillId="34" borderId="19" xfId="57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10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4" fontId="11" fillId="0" borderId="0" xfId="0" applyNumberFormat="1" applyFont="1" applyFill="1" applyBorder="1" applyAlignment="1">
      <alignment horizontal="right" indent="1"/>
    </xf>
    <xf numFmtId="168" fontId="10" fillId="0" borderId="0" xfId="0" applyNumberFormat="1" applyFont="1" applyAlignment="1">
      <alignment/>
    </xf>
    <xf numFmtId="0" fontId="3" fillId="0" borderId="0" xfId="0" applyFont="1" applyAlignment="1">
      <alignment/>
    </xf>
    <xf numFmtId="168" fontId="0" fillId="0" borderId="0" xfId="42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167" fontId="0" fillId="0" borderId="0" xfId="42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33" borderId="20" xfId="0" applyFont="1" applyFill="1" applyBorder="1" applyAlignment="1">
      <alignment/>
    </xf>
    <xf numFmtId="168" fontId="6" fillId="33" borderId="10" xfId="42" applyNumberFormat="1" applyFont="1" applyFill="1" applyBorder="1" applyAlignment="1" applyProtection="1">
      <alignment horizontal="center"/>
      <protection/>
    </xf>
    <xf numFmtId="168" fontId="11" fillId="33" borderId="0" xfId="42" applyNumberFormat="1" applyFont="1" applyFill="1" applyBorder="1" applyAlignment="1" applyProtection="1">
      <alignment horizontal="center"/>
      <protection/>
    </xf>
    <xf numFmtId="167" fontId="11" fillId="33" borderId="12" xfId="42" applyFont="1" applyFill="1" applyBorder="1" applyAlignment="1" applyProtection="1">
      <alignment/>
      <protection/>
    </xf>
    <xf numFmtId="0" fontId="6" fillId="33" borderId="12" xfId="0" applyFont="1" applyFill="1" applyBorder="1" applyAlignment="1">
      <alignment horizontal="right"/>
    </xf>
    <xf numFmtId="49" fontId="4" fillId="33" borderId="20" xfId="42" applyNumberFormat="1" applyFont="1" applyFill="1" applyBorder="1" applyAlignment="1" applyProtection="1">
      <alignment horizontal="center" vertical="top"/>
      <protection/>
    </xf>
    <xf numFmtId="0" fontId="4" fillId="33" borderId="12" xfId="0" applyFont="1" applyFill="1" applyBorder="1" applyAlignment="1">
      <alignment horizontal="left"/>
    </xf>
    <xf numFmtId="4" fontId="6" fillId="33" borderId="12" xfId="42" applyNumberFormat="1" applyFont="1" applyFill="1" applyBorder="1" applyAlignment="1" applyProtection="1">
      <alignment horizontal="right" indent="1"/>
      <protection/>
    </xf>
    <xf numFmtId="167" fontId="6" fillId="33" borderId="11" xfId="42" applyNumberFormat="1" applyFont="1" applyFill="1" applyBorder="1" applyAlignment="1" applyProtection="1">
      <alignment horizontal="center"/>
      <protection/>
    </xf>
    <xf numFmtId="167" fontId="4" fillId="33" borderId="11" xfId="42" applyFont="1" applyFill="1" applyBorder="1" applyAlignment="1" applyProtection="1">
      <alignment horizontal="center"/>
      <protection/>
    </xf>
    <xf numFmtId="167" fontId="6" fillId="33" borderId="0" xfId="42" applyFont="1" applyFill="1" applyBorder="1" applyAlignment="1" applyProtection="1">
      <alignment horizontal="center"/>
      <protection/>
    </xf>
    <xf numFmtId="167" fontId="6" fillId="33" borderId="11" xfId="42" applyFont="1" applyFill="1" applyBorder="1" applyAlignment="1" applyProtection="1">
      <alignment horizontal="center"/>
      <protection/>
    </xf>
    <xf numFmtId="10" fontId="4" fillId="33" borderId="11" xfId="42" applyNumberFormat="1" applyFont="1" applyFill="1" applyBorder="1" applyAlignment="1" applyProtection="1">
      <alignment horizontal="right"/>
      <protection/>
    </xf>
    <xf numFmtId="10" fontId="6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top" wrapText="1"/>
    </xf>
    <xf numFmtId="168" fontId="4" fillId="33" borderId="20" xfId="42" applyNumberFormat="1" applyFont="1" applyFill="1" applyBorder="1" applyAlignment="1" applyProtection="1">
      <alignment horizontal="center" vertical="top"/>
      <protection/>
    </xf>
    <xf numFmtId="0" fontId="4" fillId="33" borderId="11" xfId="0" applyFont="1" applyFill="1" applyBorder="1" applyAlignment="1">
      <alignment horizontal="left"/>
    </xf>
    <xf numFmtId="167" fontId="4" fillId="33" borderId="11" xfId="42" applyFont="1" applyFill="1" applyBorder="1" applyAlignment="1" applyProtection="1">
      <alignment/>
      <protection/>
    </xf>
    <xf numFmtId="167" fontId="6" fillId="33" borderId="11" xfId="42" applyFont="1" applyFill="1" applyBorder="1" applyAlignment="1" applyProtection="1">
      <alignment/>
      <protection/>
    </xf>
    <xf numFmtId="168" fontId="4" fillId="33" borderId="20" xfId="42" applyNumberFormat="1" applyFont="1" applyFill="1" applyBorder="1" applyAlignment="1" applyProtection="1">
      <alignment vertical="top"/>
      <protection/>
    </xf>
    <xf numFmtId="167" fontId="6" fillId="33" borderId="0" xfId="42" applyFont="1" applyFill="1" applyBorder="1" applyAlignment="1" applyProtection="1">
      <alignment/>
      <protection/>
    </xf>
    <xf numFmtId="10" fontId="6" fillId="33" borderId="11" xfId="42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>
      <alignment horizontal="left" wrapText="1"/>
    </xf>
    <xf numFmtId="4" fontId="6" fillId="33" borderId="11" xfId="42" applyNumberFormat="1" applyFont="1" applyFill="1" applyBorder="1" applyAlignment="1" applyProtection="1">
      <alignment horizontal="right" vertical="top" wrapText="1" indent="1"/>
      <protection/>
    </xf>
    <xf numFmtId="167" fontId="6" fillId="33" borderId="11" xfId="42" applyNumberFormat="1" applyFont="1" applyFill="1" applyBorder="1" applyAlignment="1" applyProtection="1">
      <alignment horizontal="right" vertical="top" indent="1"/>
      <protection/>
    </xf>
    <xf numFmtId="167" fontId="4" fillId="33" borderId="11" xfId="42" applyFont="1" applyFill="1" applyBorder="1" applyAlignment="1" applyProtection="1">
      <alignment vertical="top"/>
      <protection/>
    </xf>
    <xf numFmtId="167" fontId="6" fillId="33" borderId="0" xfId="42" applyFont="1" applyFill="1" applyBorder="1" applyAlignment="1" applyProtection="1">
      <alignment vertical="top"/>
      <protection/>
    </xf>
    <xf numFmtId="167" fontId="6" fillId="33" borderId="12" xfId="42" applyFont="1" applyFill="1" applyBorder="1" applyAlignment="1" applyProtection="1">
      <alignment vertical="top"/>
      <protection/>
    </xf>
    <xf numFmtId="10" fontId="4" fillId="33" borderId="12" xfId="42" applyNumberFormat="1" applyFont="1" applyFill="1" applyBorder="1" applyAlignment="1" applyProtection="1">
      <alignment horizontal="right" vertical="top"/>
      <protection/>
    </xf>
    <xf numFmtId="10" fontId="6" fillId="33" borderId="11" xfId="0" applyNumberFormat="1" applyFont="1" applyFill="1" applyBorder="1" applyAlignment="1">
      <alignment vertical="top"/>
    </xf>
    <xf numFmtId="4" fontId="6" fillId="33" borderId="11" xfId="42" applyNumberFormat="1" applyFont="1" applyFill="1" applyBorder="1" applyAlignment="1" applyProtection="1">
      <alignment horizontal="right" wrapText="1" indent="1"/>
      <protection/>
    </xf>
    <xf numFmtId="167" fontId="6" fillId="33" borderId="12" xfId="42" applyFont="1" applyFill="1" applyBorder="1" applyAlignment="1" applyProtection="1">
      <alignment/>
      <protection/>
    </xf>
    <xf numFmtId="10" fontId="4" fillId="33" borderId="12" xfId="42" applyNumberFormat="1" applyFont="1" applyFill="1" applyBorder="1" applyAlignment="1" applyProtection="1">
      <alignment horizontal="right"/>
      <protection/>
    </xf>
    <xf numFmtId="168" fontId="4" fillId="33" borderId="21" xfId="42" applyNumberFormat="1" applyFont="1" applyFill="1" applyBorder="1" applyAlignment="1" applyProtection="1">
      <alignment vertical="top"/>
      <protection/>
    </xf>
    <xf numFmtId="167" fontId="4" fillId="33" borderId="12" xfId="42" applyFont="1" applyFill="1" applyBorder="1" applyAlignment="1" applyProtection="1">
      <alignment/>
      <protection/>
    </xf>
    <xf numFmtId="167" fontId="4" fillId="33" borderId="0" xfId="42" applyFont="1" applyFill="1" applyBorder="1" applyAlignment="1" applyProtection="1">
      <alignment/>
      <protection/>
    </xf>
    <xf numFmtId="168" fontId="4" fillId="33" borderId="22" xfId="42" applyNumberFormat="1" applyFont="1" applyFill="1" applyBorder="1" applyAlignment="1" applyProtection="1">
      <alignment vertical="top"/>
      <protection/>
    </xf>
    <xf numFmtId="0" fontId="4" fillId="33" borderId="23" xfId="0" applyFont="1" applyFill="1" applyBorder="1" applyAlignment="1">
      <alignment horizontal="left"/>
    </xf>
    <xf numFmtId="4" fontId="6" fillId="33" borderId="13" xfId="42" applyNumberFormat="1" applyFont="1" applyFill="1" applyBorder="1" applyAlignment="1" applyProtection="1">
      <alignment horizontal="right" indent="1"/>
      <protection/>
    </xf>
    <xf numFmtId="167" fontId="6" fillId="33" borderId="23" xfId="42" applyNumberFormat="1" applyFont="1" applyFill="1" applyBorder="1" applyAlignment="1" applyProtection="1">
      <alignment horizontal="center"/>
      <protection/>
    </xf>
    <xf numFmtId="167" fontId="4" fillId="33" borderId="13" xfId="42" applyFont="1" applyFill="1" applyBorder="1" applyAlignment="1" applyProtection="1">
      <alignment/>
      <protection/>
    </xf>
    <xf numFmtId="167" fontId="6" fillId="33" borderId="23" xfId="42" applyFont="1" applyFill="1" applyBorder="1" applyAlignment="1" applyProtection="1">
      <alignment/>
      <protection/>
    </xf>
    <xf numFmtId="10" fontId="4" fillId="33" borderId="24" xfId="42" applyNumberFormat="1" applyFont="1" applyFill="1" applyBorder="1" applyAlignment="1" applyProtection="1">
      <alignment horizontal="right"/>
      <protection/>
    </xf>
    <xf numFmtId="2" fontId="17" fillId="0" borderId="0" xfId="54" applyNumberFormat="1" applyFont="1" applyBorder="1" applyAlignment="1">
      <alignment horizontal="center"/>
      <protection/>
    </xf>
    <xf numFmtId="167" fontId="17" fillId="0" borderId="0" xfId="42" applyFont="1" applyFill="1" applyBorder="1" applyAlignment="1" applyProtection="1">
      <alignment horizontal="center"/>
      <protection/>
    </xf>
    <xf numFmtId="2" fontId="8" fillId="0" borderId="0" xfId="0" applyNumberFormat="1" applyFont="1" applyAlignment="1">
      <alignment/>
    </xf>
    <xf numFmtId="167" fontId="8" fillId="0" borderId="0" xfId="42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167" fontId="6" fillId="0" borderId="0" xfId="42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7" fontId="1" fillId="0" borderId="0" xfId="42" applyFont="1" applyFill="1" applyBorder="1" applyAlignment="1" applyProtection="1">
      <alignment horizontal="right"/>
      <protection/>
    </xf>
    <xf numFmtId="167" fontId="18" fillId="0" borderId="0" xfId="42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35" borderId="17" xfId="0" applyFont="1" applyFill="1" applyBorder="1" applyAlignment="1">
      <alignment horizontal="center" wrapText="1"/>
    </xf>
    <xf numFmtId="0" fontId="17" fillId="35" borderId="17" xfId="0" applyFont="1" applyFill="1" applyBorder="1" applyAlignment="1">
      <alignment horizontal="center"/>
    </xf>
    <xf numFmtId="49" fontId="17" fillId="35" borderId="17" xfId="42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170" fontId="1" fillId="0" borderId="17" xfId="57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20" fillId="36" borderId="17" xfId="0" applyFont="1" applyFill="1" applyBorder="1" applyAlignment="1">
      <alignment vertical="center" wrapText="1"/>
    </xf>
    <xf numFmtId="0" fontId="20" fillId="36" borderId="17" xfId="0" applyFont="1" applyFill="1" applyBorder="1" applyAlignment="1">
      <alignment horizontal="center" vertical="center"/>
    </xf>
    <xf numFmtId="49" fontId="20" fillId="36" borderId="17" xfId="0" applyNumberFormat="1" applyFont="1" applyFill="1" applyBorder="1" applyAlignment="1">
      <alignment horizontal="center" vertical="center"/>
    </xf>
    <xf numFmtId="170" fontId="17" fillId="36" borderId="17" xfId="5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36" borderId="17" xfId="0" applyFont="1" applyFill="1" applyBorder="1" applyAlignment="1">
      <alignment vertical="center" wrapText="1" shrinkToFit="1"/>
    </xf>
    <xf numFmtId="0" fontId="1" fillId="0" borderId="17" xfId="0" applyFont="1" applyBorder="1" applyAlignment="1">
      <alignment vertical="center" shrinkToFit="1"/>
    </xf>
    <xf numFmtId="0" fontId="1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0" fontId="1" fillId="36" borderId="17" xfId="57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vertical="center" wrapText="1"/>
    </xf>
    <xf numFmtId="4" fontId="20" fillId="36" borderId="17" xfId="42" applyNumberFormat="1" applyFont="1" applyFill="1" applyBorder="1" applyAlignment="1" applyProtection="1">
      <alignment horizontal="right" vertical="center" indent="1"/>
      <protection/>
    </xf>
    <xf numFmtId="4" fontId="1" fillId="0" borderId="17" xfId="42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Border="1" applyAlignment="1">
      <alignment vertical="center" shrinkToFit="1"/>
    </xf>
    <xf numFmtId="0" fontId="1" fillId="0" borderId="0" xfId="0" applyFont="1" applyFill="1" applyAlignment="1">
      <alignment wrapText="1"/>
    </xf>
    <xf numFmtId="0" fontId="17" fillId="0" borderId="0" xfId="0" applyFont="1" applyAlignment="1">
      <alignment horizontal="center"/>
    </xf>
    <xf numFmtId="168" fontId="1" fillId="0" borderId="0" xfId="42" applyNumberFormat="1" applyFont="1" applyFill="1" applyBorder="1" applyAlignment="1" applyProtection="1">
      <alignment horizontal="right"/>
      <protection/>
    </xf>
    <xf numFmtId="167" fontId="17" fillId="0" borderId="0" xfId="42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6" fillId="0" borderId="0" xfId="0" applyFont="1" applyFill="1" applyAlignment="1">
      <alignment wrapText="1"/>
    </xf>
    <xf numFmtId="168" fontId="6" fillId="0" borderId="0" xfId="42" applyNumberFormat="1" applyFont="1" applyFill="1" applyBorder="1" applyAlignment="1" applyProtection="1">
      <alignment horizontal="right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168" fontId="6" fillId="0" borderId="0" xfId="44" applyNumberFormat="1" applyFont="1" applyFill="1" applyBorder="1" applyAlignment="1" applyProtection="1">
      <alignment/>
      <protection/>
    </xf>
    <xf numFmtId="3" fontId="10" fillId="0" borderId="0" xfId="44" applyNumberFormat="1" applyFont="1" applyFill="1" applyBorder="1" applyAlignment="1" applyProtection="1">
      <alignment horizontal="left" indent="3"/>
      <protection/>
    </xf>
    <xf numFmtId="3" fontId="24" fillId="0" borderId="0" xfId="44" applyNumberFormat="1" applyFont="1" applyFill="1" applyBorder="1" applyAlignment="1" applyProtection="1">
      <alignment horizontal="left" indent="3"/>
      <protection/>
    </xf>
    <xf numFmtId="168" fontId="6" fillId="0" borderId="0" xfId="54" applyNumberFormat="1" applyFont="1">
      <alignment/>
      <protection/>
    </xf>
    <xf numFmtId="0" fontId="25" fillId="0" borderId="0" xfId="54" applyFont="1" applyFill="1" applyBorder="1" applyAlignment="1">
      <alignment wrapText="1"/>
      <protection/>
    </xf>
    <xf numFmtId="0" fontId="1" fillId="0" borderId="0" xfId="54" applyFont="1">
      <alignment/>
      <protection/>
    </xf>
    <xf numFmtId="0" fontId="26" fillId="0" borderId="0" xfId="54" applyFont="1" applyFill="1" applyBorder="1" applyAlignment="1">
      <alignment wrapText="1"/>
      <protection/>
    </xf>
    <xf numFmtId="0" fontId="28" fillId="0" borderId="11" xfId="54" applyFont="1" applyFill="1" applyBorder="1" applyAlignment="1">
      <alignment horizontal="left"/>
      <protection/>
    </xf>
    <xf numFmtId="0" fontId="31" fillId="0" borderId="0" xfId="54" applyFont="1" applyFill="1" applyBorder="1" applyAlignment="1">
      <alignment wrapText="1"/>
      <protection/>
    </xf>
    <xf numFmtId="49" fontId="1" fillId="0" borderId="17" xfId="54" applyNumberFormat="1" applyFont="1" applyFill="1" applyBorder="1" applyAlignment="1">
      <alignment horizontal="center" vertical="top"/>
      <protection/>
    </xf>
    <xf numFmtId="0" fontId="3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7" borderId="0" xfId="0" applyFill="1" applyAlignment="1">
      <alignment/>
    </xf>
    <xf numFmtId="0" fontId="34" fillId="0" borderId="0" xfId="54" applyFont="1">
      <alignment/>
      <protection/>
    </xf>
    <xf numFmtId="0" fontId="22" fillId="0" borderId="0" xfId="54" applyFont="1">
      <alignment/>
      <protection/>
    </xf>
    <xf numFmtId="4" fontId="34" fillId="0" borderId="0" xfId="54" applyNumberFormat="1" applyFont="1">
      <alignment/>
      <protection/>
    </xf>
    <xf numFmtId="0" fontId="0" fillId="0" borderId="0" xfId="54" applyFill="1" applyBorder="1">
      <alignment/>
      <protection/>
    </xf>
    <xf numFmtId="0" fontId="0" fillId="0" borderId="0" xfId="54">
      <alignment/>
      <protection/>
    </xf>
    <xf numFmtId="0" fontId="6" fillId="0" borderId="0" xfId="54" applyFont="1" applyFill="1">
      <alignment/>
      <protection/>
    </xf>
    <xf numFmtId="168" fontId="1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7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2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70" fontId="1" fillId="0" borderId="23" xfId="57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70" fontId="1" fillId="0" borderId="25" xfId="57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>
      <alignment horizontal="center" vertical="center"/>
    </xf>
    <xf numFmtId="4" fontId="1" fillId="0" borderId="23" xfId="42" applyNumberFormat="1" applyFont="1" applyFill="1" applyBorder="1" applyAlignment="1" applyProtection="1">
      <alignment horizontal="right" vertical="center" indent="1"/>
      <protection/>
    </xf>
    <xf numFmtId="0" fontId="1" fillId="0" borderId="26" xfId="0" applyFont="1" applyFill="1" applyBorder="1" applyAlignment="1">
      <alignment vertical="center" wrapText="1"/>
    </xf>
    <xf numFmtId="0" fontId="17" fillId="35" borderId="27" xfId="0" applyFont="1" applyFill="1" applyBorder="1" applyAlignment="1">
      <alignment horizontal="center"/>
    </xf>
    <xf numFmtId="49" fontId="17" fillId="35" borderId="28" xfId="42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>
      <alignment horizontal="center" vertical="center"/>
    </xf>
    <xf numFmtId="170" fontId="1" fillId="0" borderId="28" xfId="57" applyNumberFormat="1" applyFont="1" applyFill="1" applyBorder="1" applyAlignment="1" applyProtection="1">
      <alignment horizontal="center" vertical="center"/>
      <protection/>
    </xf>
    <xf numFmtId="0" fontId="20" fillId="36" borderId="27" xfId="0" applyFont="1" applyFill="1" applyBorder="1" applyAlignment="1">
      <alignment horizontal="center" vertical="center"/>
    </xf>
    <xf numFmtId="170" fontId="1" fillId="36" borderId="28" xfId="57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170" fontId="1" fillId="0" borderId="31" xfId="57" applyNumberFormat="1" applyFont="1" applyFill="1" applyBorder="1" applyAlignment="1" applyProtection="1">
      <alignment horizontal="center" vertical="center"/>
      <protection/>
    </xf>
    <xf numFmtId="170" fontId="1" fillId="0" borderId="32" xfId="57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shrinkToFit="1"/>
    </xf>
    <xf numFmtId="0" fontId="17" fillId="35" borderId="36" xfId="0" applyFont="1" applyFill="1" applyBorder="1" applyAlignment="1">
      <alignment shrinkToFit="1"/>
    </xf>
    <xf numFmtId="0" fontId="17" fillId="35" borderId="36" xfId="0" applyFont="1" applyFill="1" applyBorder="1" applyAlignment="1">
      <alignment horizontal="center" shrinkToFit="1"/>
    </xf>
    <xf numFmtId="0" fontId="1" fillId="35" borderId="36" xfId="0" applyFont="1" applyFill="1" applyBorder="1" applyAlignment="1">
      <alignment horizontal="center" shrinkToFit="1"/>
    </xf>
    <xf numFmtId="170" fontId="17" fillId="35" borderId="36" xfId="57" applyNumberFormat="1" applyFont="1" applyFill="1" applyBorder="1" applyAlignment="1" applyProtection="1">
      <alignment horizontal="center" shrinkToFit="1"/>
      <protection/>
    </xf>
    <xf numFmtId="9" fontId="1" fillId="35" borderId="37" xfId="57" applyFont="1" applyFill="1" applyBorder="1" applyAlignment="1" applyProtection="1">
      <alignment horizontal="center" vertical="center" shrinkToFit="1"/>
      <protection/>
    </xf>
    <xf numFmtId="0" fontId="10" fillId="34" borderId="27" xfId="0" applyFont="1" applyFill="1" applyBorder="1" applyAlignment="1">
      <alignment horizontal="center"/>
    </xf>
    <xf numFmtId="0" fontId="1" fillId="0" borderId="38" xfId="0" applyFont="1" applyFill="1" applyBorder="1" applyAlignment="1">
      <alignment vertical="center" wrapText="1"/>
    </xf>
    <xf numFmtId="0" fontId="17" fillId="0" borderId="3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70" fontId="1" fillId="0" borderId="39" xfId="57" applyNumberFormat="1" applyFont="1" applyFill="1" applyBorder="1" applyAlignment="1" applyProtection="1">
      <alignment horizontal="center" vertical="center"/>
      <protection/>
    </xf>
    <xf numFmtId="0" fontId="31" fillId="38" borderId="19" xfId="0" applyFont="1" applyFill="1" applyBorder="1" applyAlignment="1">
      <alignment wrapText="1"/>
    </xf>
    <xf numFmtId="0" fontId="17" fillId="39" borderId="12" xfId="54" applyFont="1" applyFill="1" applyBorder="1" applyAlignment="1">
      <alignment horizontal="center" wrapText="1"/>
      <protection/>
    </xf>
    <xf numFmtId="168" fontId="17" fillId="39" borderId="16" xfId="44" applyNumberFormat="1" applyFont="1" applyFill="1" applyBorder="1" applyAlignment="1" applyProtection="1">
      <alignment horizontal="center"/>
      <protection/>
    </xf>
    <xf numFmtId="0" fontId="17" fillId="39" borderId="23" xfId="54" applyFont="1" applyFill="1" applyBorder="1" applyAlignment="1">
      <alignment horizontal="center" wrapText="1"/>
      <protection/>
    </xf>
    <xf numFmtId="168" fontId="17" fillId="39" borderId="17" xfId="44" applyNumberFormat="1" applyFont="1" applyFill="1" applyBorder="1" applyAlignment="1" applyProtection="1">
      <alignment horizontal="center" wrapText="1"/>
      <protection/>
    </xf>
    <xf numFmtId="0" fontId="17" fillId="39" borderId="19" xfId="54" applyFont="1" applyFill="1" applyBorder="1" applyAlignment="1">
      <alignment horizontal="center" wrapText="1"/>
      <protection/>
    </xf>
    <xf numFmtId="0" fontId="23" fillId="39" borderId="40" xfId="54" applyFont="1" applyFill="1" applyBorder="1" applyAlignment="1">
      <alignment horizontal="center"/>
      <protection/>
    </xf>
    <xf numFmtId="0" fontId="1" fillId="39" borderId="40" xfId="54" applyFont="1" applyFill="1" applyBorder="1" applyAlignment="1">
      <alignment horizontal="center"/>
      <protection/>
    </xf>
    <xf numFmtId="0" fontId="1" fillId="39" borderId="41" xfId="54" applyFont="1" applyFill="1" applyBorder="1" applyAlignment="1">
      <alignment horizontal="center"/>
      <protection/>
    </xf>
    <xf numFmtId="0" fontId="1" fillId="39" borderId="42" xfId="54" applyFont="1" applyFill="1" applyBorder="1" applyAlignment="1">
      <alignment horizontal="center"/>
      <protection/>
    </xf>
    <xf numFmtId="168" fontId="1" fillId="39" borderId="41" xfId="44" applyNumberFormat="1" applyFont="1" applyFill="1" applyBorder="1" applyAlignment="1" applyProtection="1">
      <alignment horizontal="center"/>
      <protection/>
    </xf>
    <xf numFmtId="49" fontId="1" fillId="0" borderId="26" xfId="54" applyNumberFormat="1" applyFont="1" applyFill="1" applyBorder="1" applyAlignment="1">
      <alignment horizontal="center" vertical="top"/>
      <protection/>
    </xf>
    <xf numFmtId="0" fontId="1" fillId="0" borderId="17" xfId="0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168" fontId="17" fillId="0" borderId="0" xfId="0" applyNumberFormat="1" applyFont="1" applyBorder="1" applyAlignment="1">
      <alignment horizontal="center"/>
    </xf>
    <xf numFmtId="174" fontId="1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 wrapText="1"/>
    </xf>
    <xf numFmtId="49" fontId="17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20" fillId="40" borderId="44" xfId="0" applyFont="1" applyFill="1" applyBorder="1" applyAlignment="1">
      <alignment horizontal="center" vertical="center"/>
    </xf>
    <xf numFmtId="0" fontId="20" fillId="40" borderId="44" xfId="0" applyFont="1" applyFill="1" applyBorder="1" applyAlignment="1">
      <alignment vertical="center" wrapText="1"/>
    </xf>
    <xf numFmtId="49" fontId="20" fillId="40" borderId="44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shrinkToFit="1"/>
    </xf>
    <xf numFmtId="0" fontId="17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173" fontId="17" fillId="0" borderId="0" xfId="42" applyNumberFormat="1" applyFont="1" applyFill="1" applyBorder="1" applyAlignment="1">
      <alignment horizontal="right" indent="1" shrinkToFi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4" fontId="6" fillId="0" borderId="0" xfId="42" applyNumberFormat="1" applyFont="1" applyAlignment="1">
      <alignment horizontal="right"/>
    </xf>
    <xf numFmtId="0" fontId="1" fillId="41" borderId="44" xfId="0" applyFont="1" applyFill="1" applyBorder="1" applyAlignment="1">
      <alignment shrinkToFit="1"/>
    </xf>
    <xf numFmtId="0" fontId="17" fillId="41" borderId="44" xfId="0" applyFont="1" applyFill="1" applyBorder="1" applyAlignment="1">
      <alignment shrinkToFit="1"/>
    </xf>
    <xf numFmtId="0" fontId="17" fillId="41" borderId="44" xfId="0" applyFont="1" applyFill="1" applyBorder="1" applyAlignment="1">
      <alignment horizontal="center" shrinkToFit="1"/>
    </xf>
    <xf numFmtId="0" fontId="1" fillId="41" borderId="44" xfId="0" applyFont="1" applyFill="1" applyBorder="1" applyAlignment="1">
      <alignment horizontal="center" shrinkToFit="1"/>
    </xf>
    <xf numFmtId="0" fontId="17" fillId="41" borderId="44" xfId="0" applyFont="1" applyFill="1" applyBorder="1" applyAlignment="1">
      <alignment horizontal="center"/>
    </xf>
    <xf numFmtId="0" fontId="17" fillId="41" borderId="44" xfId="0" applyFont="1" applyFill="1" applyBorder="1" applyAlignment="1">
      <alignment horizontal="center" wrapText="1"/>
    </xf>
    <xf numFmtId="0" fontId="4" fillId="41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left" vertical="top" wrapText="1"/>
    </xf>
    <xf numFmtId="0" fontId="17" fillId="0" borderId="45" xfId="0" applyFont="1" applyFill="1" applyBorder="1" applyAlignment="1">
      <alignment horizontal="center" vertical="center"/>
    </xf>
    <xf numFmtId="174" fontId="1" fillId="0" borderId="44" xfId="42" applyNumberFormat="1" applyFont="1" applyFill="1" applyBorder="1" applyAlignment="1">
      <alignment horizontal="right" vertical="center" indent="1"/>
    </xf>
    <xf numFmtId="3" fontId="1" fillId="0" borderId="44" xfId="0" applyNumberFormat="1" applyFont="1" applyFill="1" applyBorder="1" applyAlignment="1">
      <alignment horizontal="right" vertical="center" indent="1"/>
    </xf>
    <xf numFmtId="174" fontId="20" fillId="40" borderId="44" xfId="42" applyNumberFormat="1" applyFont="1" applyFill="1" applyBorder="1" applyAlignment="1">
      <alignment horizontal="right" vertical="center" indent="1"/>
    </xf>
    <xf numFmtId="174" fontId="1" fillId="0" borderId="44" xfId="42" applyNumberFormat="1" applyFont="1" applyBorder="1" applyAlignment="1">
      <alignment horizontal="right" vertical="center" indent="1"/>
    </xf>
    <xf numFmtId="3" fontId="1" fillId="0" borderId="44" xfId="0" applyNumberFormat="1" applyFont="1" applyFill="1" applyBorder="1" applyAlignment="1">
      <alignment horizontal="right" vertical="center" indent="1" shrinkToFit="1"/>
    </xf>
    <xf numFmtId="3" fontId="1" fillId="0" borderId="44" xfId="0" applyNumberFormat="1" applyFont="1" applyFill="1" applyBorder="1" applyAlignment="1">
      <alignment horizontal="right" indent="1"/>
    </xf>
    <xf numFmtId="4" fontId="20" fillId="40" borderId="44" xfId="42" applyNumberFormat="1" applyFont="1" applyFill="1" applyBorder="1" applyAlignment="1">
      <alignment horizontal="right" vertical="center" indent="1"/>
    </xf>
    <xf numFmtId="0" fontId="18" fillId="0" borderId="0" xfId="0" applyFont="1" applyAlignment="1">
      <alignment horizontal="center" vertical="top"/>
    </xf>
    <xf numFmtId="0" fontId="1" fillId="0" borderId="45" xfId="0" applyFont="1" applyFill="1" applyBorder="1" applyAlignment="1">
      <alignment vertical="center" wrapText="1"/>
    </xf>
    <xf numFmtId="49" fontId="17" fillId="0" borderId="45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17" fillId="42" borderId="17" xfId="0" applyFont="1" applyFill="1" applyBorder="1" applyAlignment="1">
      <alignment horizontal="center"/>
    </xf>
    <xf numFmtId="0" fontId="17" fillId="42" borderId="17" xfId="0" applyFont="1" applyFill="1" applyBorder="1" applyAlignment="1">
      <alignment horizontal="center" wrapText="1"/>
    </xf>
    <xf numFmtId="0" fontId="1" fillId="42" borderId="17" xfId="0" applyFont="1" applyFill="1" applyBorder="1" applyAlignment="1">
      <alignment shrinkToFit="1"/>
    </xf>
    <xf numFmtId="0" fontId="17" fillId="42" borderId="17" xfId="0" applyFont="1" applyFill="1" applyBorder="1" applyAlignment="1">
      <alignment shrinkToFit="1"/>
    </xf>
    <xf numFmtId="0" fontId="17" fillId="42" borderId="17" xfId="0" applyFont="1" applyFill="1" applyBorder="1" applyAlignment="1">
      <alignment horizontal="center" shrinkToFit="1"/>
    </xf>
    <xf numFmtId="0" fontId="1" fillId="42" borderId="17" xfId="0" applyFont="1" applyFill="1" applyBorder="1" applyAlignment="1">
      <alignment horizontal="center" shrinkToFit="1"/>
    </xf>
    <xf numFmtId="171" fontId="17" fillId="42" borderId="17" xfId="42" applyNumberFormat="1" applyFont="1" applyFill="1" applyBorder="1" applyAlignment="1" applyProtection="1">
      <alignment horizontal="right" indent="1" shrinkToFit="1"/>
      <protection/>
    </xf>
    <xf numFmtId="170" fontId="17" fillId="42" borderId="17" xfId="57" applyNumberFormat="1" applyFont="1" applyFill="1" applyBorder="1" applyAlignment="1" applyProtection="1">
      <alignment horizontal="center" shrinkToFit="1"/>
      <protection/>
    </xf>
    <xf numFmtId="43" fontId="6" fillId="43" borderId="4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17" fillId="41" borderId="44" xfId="0" applyFont="1" applyFill="1" applyBorder="1" applyAlignment="1">
      <alignment horizontal="center"/>
    </xf>
    <xf numFmtId="0" fontId="3" fillId="44" borderId="0" xfId="0" applyFont="1" applyFill="1" applyAlignment="1">
      <alignment vertical="top"/>
    </xf>
    <xf numFmtId="0" fontId="0" fillId="44" borderId="0" xfId="0" applyFont="1" applyFill="1" applyAlignment="1">
      <alignment/>
    </xf>
    <xf numFmtId="0" fontId="0" fillId="44" borderId="0" xfId="0" applyNumberFormat="1" applyFont="1" applyFill="1" applyAlignment="1">
      <alignment horizontal="center" vertical="center"/>
    </xf>
    <xf numFmtId="0" fontId="4" fillId="45" borderId="46" xfId="0" applyFont="1" applyFill="1" applyBorder="1" applyAlignment="1">
      <alignment vertical="top"/>
    </xf>
    <xf numFmtId="0" fontId="4" fillId="45" borderId="19" xfId="0" applyFont="1" applyFill="1" applyBorder="1" applyAlignment="1">
      <alignment horizontal="center" vertical="top"/>
    </xf>
    <xf numFmtId="168" fontId="4" fillId="45" borderId="43" xfId="42" applyNumberFormat="1" applyFont="1" applyFill="1" applyBorder="1" applyAlignment="1" applyProtection="1">
      <alignment horizontal="center" vertical="top" wrapText="1"/>
      <protection/>
    </xf>
    <xf numFmtId="2" fontId="4" fillId="45" borderId="19" xfId="0" applyNumberFormat="1" applyFont="1" applyFill="1" applyBorder="1" applyAlignment="1">
      <alignment horizontal="center" vertical="top" wrapText="1"/>
    </xf>
    <xf numFmtId="0" fontId="4" fillId="45" borderId="47" xfId="0" applyFont="1" applyFill="1" applyBorder="1" applyAlignment="1">
      <alignment horizontal="center" vertical="top" wrapText="1"/>
    </xf>
    <xf numFmtId="0" fontId="4" fillId="45" borderId="20" xfId="0" applyFont="1" applyFill="1" applyBorder="1" applyAlignment="1">
      <alignment vertical="top"/>
    </xf>
    <xf numFmtId="0" fontId="4" fillId="45" borderId="11" xfId="0" applyFont="1" applyFill="1" applyBorder="1" applyAlignment="1">
      <alignment horizontal="center" vertical="top"/>
    </xf>
    <xf numFmtId="168" fontId="4" fillId="45" borderId="48" xfId="42" applyNumberFormat="1" applyFont="1" applyFill="1" applyBorder="1" applyAlignment="1" applyProtection="1">
      <alignment horizontal="center" vertical="top" wrapText="1"/>
      <protection/>
    </xf>
    <xf numFmtId="2" fontId="4" fillId="45" borderId="11" xfId="0" applyNumberFormat="1" applyFont="1" applyFill="1" applyBorder="1" applyAlignment="1">
      <alignment horizontal="center" vertical="top" wrapText="1"/>
    </xf>
    <xf numFmtId="0" fontId="4" fillId="45" borderId="12" xfId="0" applyFont="1" applyFill="1" applyBorder="1" applyAlignment="1">
      <alignment horizontal="center" vertical="top" wrapText="1"/>
    </xf>
    <xf numFmtId="0" fontId="4" fillId="45" borderId="22" xfId="0" applyFont="1" applyFill="1" applyBorder="1" applyAlignment="1">
      <alignment/>
    </xf>
    <xf numFmtId="0" fontId="4" fillId="45" borderId="23" xfId="0" applyFont="1" applyFill="1" applyBorder="1" applyAlignment="1">
      <alignment horizontal="center"/>
    </xf>
    <xf numFmtId="168" fontId="4" fillId="45" borderId="14" xfId="42" applyNumberFormat="1" applyFont="1" applyFill="1" applyBorder="1" applyAlignment="1" applyProtection="1">
      <alignment horizontal="center"/>
      <protection/>
    </xf>
    <xf numFmtId="2" fontId="4" fillId="45" borderId="23" xfId="0" applyNumberFormat="1" applyFont="1" applyFill="1" applyBorder="1" applyAlignment="1">
      <alignment horizontal="center"/>
    </xf>
    <xf numFmtId="167" fontId="0" fillId="45" borderId="17" xfId="42" applyFont="1" applyFill="1" applyBorder="1" applyAlignment="1" applyProtection="1">
      <alignment horizontal="center" vertical="top"/>
      <protection/>
    </xf>
    <xf numFmtId="0" fontId="4" fillId="45" borderId="24" xfId="0" applyFont="1" applyFill="1" applyBorder="1" applyAlignment="1">
      <alignment horizontal="right" wrapText="1"/>
    </xf>
    <xf numFmtId="0" fontId="6" fillId="45" borderId="23" xfId="0" applyFont="1" applyFill="1" applyBorder="1" applyAlignment="1">
      <alignment horizontal="center"/>
    </xf>
    <xf numFmtId="0" fontId="6" fillId="45" borderId="49" xfId="42" applyNumberFormat="1" applyFont="1" applyFill="1" applyBorder="1" applyAlignment="1" applyProtection="1">
      <alignment horizontal="center" vertical="center"/>
      <protection/>
    </xf>
    <xf numFmtId="0" fontId="6" fillId="45" borderId="40" xfId="42" applyNumberFormat="1" applyFont="1" applyFill="1" applyBorder="1" applyAlignment="1" applyProtection="1">
      <alignment horizontal="center" vertical="center"/>
      <protection/>
    </xf>
    <xf numFmtId="0" fontId="6" fillId="45" borderId="40" xfId="0" applyNumberFormat="1" applyFont="1" applyFill="1" applyBorder="1" applyAlignment="1">
      <alignment horizontal="center" vertical="center"/>
    </xf>
    <xf numFmtId="0" fontId="7" fillId="45" borderId="50" xfId="0" applyFont="1" applyFill="1" applyBorder="1" applyAlignment="1">
      <alignment horizontal="center"/>
    </xf>
    <xf numFmtId="0" fontId="7" fillId="45" borderId="51" xfId="0" applyFont="1" applyFill="1" applyBorder="1" applyAlignment="1">
      <alignment/>
    </xf>
    <xf numFmtId="4" fontId="7" fillId="45" borderId="52" xfId="42" applyNumberFormat="1" applyFont="1" applyFill="1" applyBorder="1" applyAlignment="1" applyProtection="1">
      <alignment horizontal="right" indent="1"/>
      <protection/>
    </xf>
    <xf numFmtId="167" fontId="7" fillId="45" borderId="51" xfId="42" applyNumberFormat="1" applyFont="1" applyFill="1" applyBorder="1" applyAlignment="1" applyProtection="1">
      <alignment horizontal="center"/>
      <protection/>
    </xf>
    <xf numFmtId="167" fontId="7" fillId="45" borderId="51" xfId="42" applyFont="1" applyFill="1" applyBorder="1" applyAlignment="1" applyProtection="1">
      <alignment/>
      <protection/>
    </xf>
    <xf numFmtId="10" fontId="7" fillId="45" borderId="53" xfId="42" applyNumberFormat="1" applyFont="1" applyFill="1" applyBorder="1" applyAlignment="1" applyProtection="1">
      <alignment horizontal="right"/>
      <protection/>
    </xf>
    <xf numFmtId="9" fontId="4" fillId="45" borderId="51" xfId="57" applyFont="1" applyFill="1" applyBorder="1" applyAlignment="1" applyProtection="1">
      <alignment/>
      <protection/>
    </xf>
    <xf numFmtId="10" fontId="11" fillId="34" borderId="12" xfId="57" applyNumberFormat="1" applyFont="1" applyFill="1" applyBorder="1" applyAlignment="1" applyProtection="1">
      <alignment horizontal="center"/>
      <protection/>
    </xf>
    <xf numFmtId="4" fontId="11" fillId="34" borderId="11" xfId="42" applyNumberFormat="1" applyFont="1" applyFill="1" applyBorder="1" applyAlignment="1" applyProtection="1">
      <alignment horizontal="right"/>
      <protection/>
    </xf>
    <xf numFmtId="0" fontId="17" fillId="0" borderId="1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left" vertical="center" wrapText="1"/>
    </xf>
    <xf numFmtId="43" fontId="6" fillId="0" borderId="44" xfId="0" applyNumberFormat="1" applyFont="1" applyFill="1" applyBorder="1" applyAlignment="1">
      <alignment horizontal="center"/>
    </xf>
    <xf numFmtId="4" fontId="1" fillId="0" borderId="44" xfId="42" applyNumberFormat="1" applyFont="1" applyFill="1" applyBorder="1" applyAlignment="1">
      <alignment horizontal="right" vertical="center" indent="1"/>
    </xf>
    <xf numFmtId="0" fontId="20" fillId="36" borderId="23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vertical="center" wrapText="1"/>
    </xf>
    <xf numFmtId="49" fontId="20" fillId="36" borderId="23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center"/>
    </xf>
    <xf numFmtId="4" fontId="11" fillId="34" borderId="12" xfId="42" applyNumberFormat="1" applyFont="1" applyFill="1" applyBorder="1" applyAlignment="1" applyProtection="1">
      <alignment vertical="center"/>
      <protection/>
    </xf>
    <xf numFmtId="10" fontId="11" fillId="34" borderId="12" xfId="57" applyNumberFormat="1" applyFont="1" applyFill="1" applyBorder="1" applyAlignment="1" applyProtection="1">
      <alignment horizontal="center" vertical="center"/>
      <protection/>
    </xf>
    <xf numFmtId="4" fontId="11" fillId="34" borderId="11" xfId="42" applyNumberFormat="1" applyFont="1" applyFill="1" applyBorder="1" applyAlignment="1" applyProtection="1">
      <alignment vertical="center"/>
      <protection/>
    </xf>
    <xf numFmtId="10" fontId="11" fillId="34" borderId="12" xfId="42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10" fontId="11" fillId="0" borderId="0" xfId="57" applyNumberFormat="1" applyFont="1" applyFill="1" applyBorder="1" applyAlignment="1" applyProtection="1">
      <alignment horizontal="center"/>
      <protection/>
    </xf>
    <xf numFmtId="167" fontId="11" fillId="0" borderId="0" xfId="0" applyNumberFormat="1" applyFont="1" applyFill="1" applyBorder="1" applyAlignment="1">
      <alignment/>
    </xf>
    <xf numFmtId="4" fontId="10" fillId="34" borderId="48" xfId="42" applyNumberFormat="1" applyFont="1" applyFill="1" applyBorder="1" applyAlignment="1" applyProtection="1">
      <alignment horizontal="right"/>
      <protection/>
    </xf>
    <xf numFmtId="4" fontId="10" fillId="34" borderId="54" xfId="42" applyNumberFormat="1" applyFont="1" applyFill="1" applyBorder="1" applyAlignment="1" applyProtection="1">
      <alignment/>
      <protection/>
    </xf>
    <xf numFmtId="10" fontId="10" fillId="34" borderId="55" xfId="57" applyNumberFormat="1" applyFont="1" applyFill="1" applyBorder="1" applyAlignment="1" applyProtection="1">
      <alignment horizontal="center"/>
      <protection/>
    </xf>
    <xf numFmtId="0" fontId="17" fillId="41" borderId="44" xfId="0" applyFont="1" applyFill="1" applyBorder="1" applyAlignment="1">
      <alignment horizontal="center"/>
    </xf>
    <xf numFmtId="0" fontId="17" fillId="41" borderId="44" xfId="0" applyFont="1" applyFill="1" applyBorder="1" applyAlignment="1">
      <alignment horizontal="center" wrapText="1"/>
    </xf>
    <xf numFmtId="0" fontId="21" fillId="0" borderId="44" xfId="0" applyFont="1" applyFill="1" applyBorder="1" applyAlignment="1">
      <alignment horizontal="right" vertical="center" indent="1"/>
    </xf>
    <xf numFmtId="0" fontId="6" fillId="0" borderId="44" xfId="0" applyFont="1" applyFill="1" applyBorder="1" applyAlignment="1">
      <alignment horizontal="right" vertical="center" indent="1"/>
    </xf>
    <xf numFmtId="4" fontId="1" fillId="0" borderId="44" xfId="0" applyNumberFormat="1" applyFont="1" applyFill="1" applyBorder="1" applyAlignment="1">
      <alignment horizontal="right" vertical="center" indent="1"/>
    </xf>
    <xf numFmtId="171" fontId="20" fillId="40" borderId="44" xfId="42" applyNumberFormat="1" applyFont="1" applyFill="1" applyBorder="1" applyAlignment="1">
      <alignment horizontal="right" vertical="center" indent="1"/>
    </xf>
    <xf numFmtId="4" fontId="1" fillId="0" borderId="44" xfId="0" applyNumberFormat="1" applyFont="1" applyFill="1" applyBorder="1" applyAlignment="1">
      <alignment horizontal="right" vertical="center" indent="1" shrinkToFit="1"/>
    </xf>
    <xf numFmtId="4" fontId="1" fillId="0" borderId="44" xfId="0" applyNumberFormat="1" applyFont="1" applyFill="1" applyBorder="1" applyAlignment="1">
      <alignment horizontal="right" indent="1"/>
    </xf>
    <xf numFmtId="171" fontId="1" fillId="0" borderId="44" xfId="42" applyNumberFormat="1" applyFont="1" applyFill="1" applyBorder="1" applyAlignment="1">
      <alignment horizontal="right" vertical="center" indent="1"/>
    </xf>
    <xf numFmtId="0" fontId="17" fillId="41" borderId="30" xfId="0" applyFont="1" applyFill="1" applyBorder="1" applyAlignment="1">
      <alignment horizontal="center"/>
    </xf>
    <xf numFmtId="0" fontId="4" fillId="41" borderId="56" xfId="0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 horizontal="center" vertical="center"/>
    </xf>
    <xf numFmtId="0" fontId="20" fillId="40" borderId="30" xfId="0" applyFont="1" applyFill="1" applyBorder="1" applyAlignment="1">
      <alignment horizontal="center" vertical="center"/>
    </xf>
    <xf numFmtId="2" fontId="1" fillId="43" borderId="56" xfId="0" applyNumberFormat="1" applyFont="1" applyFill="1" applyBorder="1" applyAlignment="1">
      <alignment horizontal="center" vertical="center"/>
    </xf>
    <xf numFmtId="2" fontId="17" fillId="43" borderId="56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3" fontId="20" fillId="43" borderId="56" xfId="0" applyNumberFormat="1" applyFont="1" applyFill="1" applyBorder="1" applyAlignment="1">
      <alignment horizontal="center"/>
    </xf>
    <xf numFmtId="0" fontId="1" fillId="40" borderId="30" xfId="0" applyFont="1" applyFill="1" applyBorder="1" applyAlignment="1">
      <alignment horizontal="center" vertical="center"/>
    </xf>
    <xf numFmtId="0" fontId="1" fillId="41" borderId="58" xfId="0" applyFont="1" applyFill="1" applyBorder="1" applyAlignment="1">
      <alignment shrinkToFit="1"/>
    </xf>
    <xf numFmtId="0" fontId="17" fillId="41" borderId="59" xfId="0" applyFont="1" applyFill="1" applyBorder="1" applyAlignment="1">
      <alignment shrinkToFit="1"/>
    </xf>
    <xf numFmtId="0" fontId="17" fillId="41" borderId="59" xfId="0" applyFont="1" applyFill="1" applyBorder="1" applyAlignment="1">
      <alignment horizontal="center" shrinkToFit="1"/>
    </xf>
    <xf numFmtId="0" fontId="1" fillId="41" borderId="59" xfId="0" applyFont="1" applyFill="1" applyBorder="1" applyAlignment="1">
      <alignment horizontal="center" shrinkToFit="1"/>
    </xf>
    <xf numFmtId="173" fontId="17" fillId="41" borderId="59" xfId="42" applyNumberFormat="1" applyFont="1" applyFill="1" applyBorder="1" applyAlignment="1">
      <alignment horizontal="right" indent="1" shrinkToFit="1"/>
    </xf>
    <xf numFmtId="4" fontId="17" fillId="41" borderId="59" xfId="42" applyNumberFormat="1" applyFont="1" applyFill="1" applyBorder="1" applyAlignment="1">
      <alignment horizontal="right" indent="1" shrinkToFit="1"/>
    </xf>
    <xf numFmtId="2" fontId="17" fillId="41" borderId="60" xfId="0" applyNumberFormat="1" applyFont="1" applyFill="1" applyBorder="1" applyAlignment="1">
      <alignment horizontal="center"/>
    </xf>
    <xf numFmtId="10" fontId="21" fillId="43" borderId="56" xfId="0" applyNumberFormat="1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71" fontId="17" fillId="41" borderId="59" xfId="42" applyNumberFormat="1" applyFont="1" applyFill="1" applyBorder="1" applyAlignment="1">
      <alignment horizontal="right" indent="1" shrinkToFit="1"/>
    </xf>
    <xf numFmtId="2" fontId="4" fillId="41" borderId="60" xfId="0" applyNumberFormat="1" applyFont="1" applyFill="1" applyBorder="1" applyAlignment="1">
      <alignment horizontal="center" vertical="center" shrinkToFit="1"/>
    </xf>
    <xf numFmtId="0" fontId="31" fillId="38" borderId="25" xfId="54" applyFont="1" applyFill="1" applyBorder="1" applyAlignment="1">
      <alignment wrapText="1"/>
      <protection/>
    </xf>
    <xf numFmtId="0" fontId="10" fillId="0" borderId="44" xfId="0" applyFont="1" applyFill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10" fillId="0" borderId="6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top" wrapText="1"/>
    </xf>
    <xf numFmtId="0" fontId="10" fillId="0" borderId="19" xfId="54" applyFont="1" applyFill="1" applyBorder="1" applyAlignment="1">
      <alignment vertical="top" wrapText="1"/>
      <protection/>
    </xf>
    <xf numFmtId="170" fontId="1" fillId="0" borderId="19" xfId="57" applyNumberFormat="1" applyFont="1" applyFill="1" applyBorder="1" applyAlignment="1" applyProtection="1">
      <alignment horizontal="center" vertical="center"/>
      <protection/>
    </xf>
    <xf numFmtId="170" fontId="1" fillId="0" borderId="63" xfId="57" applyNumberFormat="1" applyFont="1" applyFill="1" applyBorder="1" applyAlignment="1" applyProtection="1">
      <alignment horizontal="center" vertical="center"/>
      <protection/>
    </xf>
    <xf numFmtId="0" fontId="20" fillId="36" borderId="29" xfId="0" applyFont="1" applyFill="1" applyBorder="1" applyAlignment="1">
      <alignment horizontal="center" vertical="center"/>
    </xf>
    <xf numFmtId="170" fontId="20" fillId="36" borderId="17" xfId="57" applyNumberFormat="1" applyFont="1" applyFill="1" applyBorder="1" applyAlignment="1" applyProtection="1">
      <alignment horizontal="center" vertical="center"/>
      <protection/>
    </xf>
    <xf numFmtId="170" fontId="20" fillId="36" borderId="28" xfId="57" applyNumberFormat="1" applyFont="1" applyFill="1" applyBorder="1" applyAlignment="1" applyProtection="1">
      <alignment horizontal="center" vertical="center"/>
      <protection/>
    </xf>
    <xf numFmtId="170" fontId="20" fillId="43" borderId="17" xfId="57" applyNumberFormat="1" applyFont="1" applyFill="1" applyBorder="1" applyAlignment="1" applyProtection="1">
      <alignment horizontal="center" vertical="center"/>
      <protection/>
    </xf>
    <xf numFmtId="4" fontId="17" fillId="35" borderId="36" xfId="42" applyNumberFormat="1" applyFont="1" applyFill="1" applyBorder="1" applyAlignment="1" applyProtection="1">
      <alignment horizontal="right" indent="1" shrinkToFit="1"/>
      <protection/>
    </xf>
    <xf numFmtId="4" fontId="1" fillId="0" borderId="25" xfId="42" applyNumberFormat="1" applyFont="1" applyFill="1" applyBorder="1" applyAlignment="1" applyProtection="1">
      <alignment horizontal="right" vertical="center" indent="1"/>
      <protection/>
    </xf>
    <xf numFmtId="4" fontId="1" fillId="0" borderId="39" xfId="42" applyNumberFormat="1" applyFont="1" applyFill="1" applyBorder="1" applyAlignment="1" applyProtection="1">
      <alignment horizontal="right" vertical="center" indent="1"/>
      <protection/>
    </xf>
    <xf numFmtId="4" fontId="1" fillId="0" borderId="19" xfId="42" applyNumberFormat="1" applyFont="1" applyFill="1" applyBorder="1" applyAlignment="1" applyProtection="1">
      <alignment horizontal="right" vertical="center" indent="1"/>
      <protection/>
    </xf>
    <xf numFmtId="0" fontId="1" fillId="37" borderId="17" xfId="54" applyFont="1" applyFill="1" applyBorder="1" applyAlignment="1">
      <alignment horizontal="center" vertical="top"/>
      <protection/>
    </xf>
    <xf numFmtId="49" fontId="1" fillId="37" borderId="43" xfId="54" applyNumberFormat="1" applyFont="1" applyFill="1" applyBorder="1" applyAlignment="1">
      <alignment horizontal="center" vertical="top"/>
      <protection/>
    </xf>
    <xf numFmtId="171" fontId="17" fillId="41" borderId="44" xfId="42" applyNumberFormat="1" applyFont="1" applyFill="1" applyBorder="1" applyAlignment="1">
      <alignment horizontal="right" indent="1" shrinkToFit="1"/>
    </xf>
    <xf numFmtId="0" fontId="10" fillId="0" borderId="44" xfId="0" applyFont="1" applyFill="1" applyBorder="1" applyAlignment="1">
      <alignment vertical="top" wrapText="1"/>
    </xf>
    <xf numFmtId="0" fontId="11" fillId="34" borderId="64" xfId="0" applyFont="1" applyFill="1" applyBorder="1" applyAlignment="1">
      <alignment/>
    </xf>
    <xf numFmtId="0" fontId="11" fillId="34" borderId="65" xfId="0" applyFont="1" applyFill="1" applyBorder="1" applyAlignment="1">
      <alignment horizontal="center"/>
    </xf>
    <xf numFmtId="0" fontId="11" fillId="34" borderId="66" xfId="0" applyFont="1" applyFill="1" applyBorder="1" applyAlignment="1">
      <alignment horizontal="center"/>
    </xf>
    <xf numFmtId="0" fontId="11" fillId="34" borderId="65" xfId="0" applyFont="1" applyFill="1" applyBorder="1" applyAlignment="1">
      <alignment/>
    </xf>
    <xf numFmtId="0" fontId="0" fillId="34" borderId="67" xfId="0" applyFill="1" applyBorder="1" applyAlignment="1">
      <alignment/>
    </xf>
    <xf numFmtId="0" fontId="11" fillId="34" borderId="68" xfId="0" applyFont="1" applyFill="1" applyBorder="1" applyAlignment="1">
      <alignment horizontal="center"/>
    </xf>
    <xf numFmtId="0" fontId="11" fillId="34" borderId="69" xfId="0" applyFont="1" applyFill="1" applyBorder="1" applyAlignment="1">
      <alignment/>
    </xf>
    <xf numFmtId="0" fontId="11" fillId="34" borderId="70" xfId="0" applyFont="1" applyFill="1" applyBorder="1" applyAlignment="1">
      <alignment horizontal="center"/>
    </xf>
    <xf numFmtId="0" fontId="10" fillId="34" borderId="71" xfId="0" applyFont="1" applyFill="1" applyBorder="1" applyAlignment="1">
      <alignment horizontal="center"/>
    </xf>
    <xf numFmtId="168" fontId="10" fillId="34" borderId="70" xfId="42" applyNumberFormat="1" applyFont="1" applyFill="1" applyBorder="1" applyAlignment="1" applyProtection="1">
      <alignment horizontal="center"/>
      <protection/>
    </xf>
    <xf numFmtId="0" fontId="23" fillId="34" borderId="7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vertical="top" wrapText="1"/>
    </xf>
    <xf numFmtId="4" fontId="30" fillId="34" borderId="12" xfId="42" applyNumberFormat="1" applyFont="1" applyFill="1" applyBorder="1" applyAlignment="1" applyProtection="1">
      <alignment horizontal="right" vertical="top"/>
      <protection/>
    </xf>
    <xf numFmtId="10" fontId="30" fillId="34" borderId="12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/>
    </xf>
    <xf numFmtId="0" fontId="10" fillId="34" borderId="72" xfId="0" applyFont="1" applyFill="1" applyBorder="1" applyAlignment="1">
      <alignment horizontal="center" vertical="center"/>
    </xf>
    <xf numFmtId="0" fontId="10" fillId="34" borderId="71" xfId="0" applyFont="1" applyFill="1" applyBorder="1" applyAlignment="1">
      <alignment/>
    </xf>
    <xf numFmtId="0" fontId="30" fillId="34" borderId="71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10" fillId="34" borderId="27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/>
    </xf>
    <xf numFmtId="0" fontId="30" fillId="34" borderId="12" xfId="0" applyFont="1" applyFill="1" applyBorder="1" applyAlignment="1">
      <alignment horizontal="center" vertical="top"/>
    </xf>
    <xf numFmtId="0" fontId="10" fillId="34" borderId="7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11" fillId="34" borderId="72" xfId="0" applyFont="1" applyFill="1" applyBorder="1" applyAlignment="1">
      <alignment horizontal="center"/>
    </xf>
    <xf numFmtId="0" fontId="11" fillId="34" borderId="71" xfId="0" applyFont="1" applyFill="1" applyBorder="1" applyAlignment="1">
      <alignment horizontal="center"/>
    </xf>
    <xf numFmtId="0" fontId="10" fillId="34" borderId="73" xfId="0" applyFont="1" applyFill="1" applyBorder="1" applyAlignment="1">
      <alignment horizontal="center"/>
    </xf>
    <xf numFmtId="0" fontId="30" fillId="34" borderId="69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10" fillId="34" borderId="72" xfId="0" applyFont="1" applyFill="1" applyBorder="1" applyAlignment="1">
      <alignment horizontal="center"/>
    </xf>
    <xf numFmtId="0" fontId="10" fillId="34" borderId="74" xfId="0" applyFont="1" applyFill="1" applyBorder="1" applyAlignment="1">
      <alignment horizontal="center"/>
    </xf>
    <xf numFmtId="0" fontId="10" fillId="34" borderId="75" xfId="0" applyFont="1" applyFill="1" applyBorder="1" applyAlignment="1">
      <alignment horizontal="center"/>
    </xf>
    <xf numFmtId="0" fontId="30" fillId="34" borderId="76" xfId="0" applyFont="1" applyFill="1" applyBorder="1" applyAlignment="1">
      <alignment vertical="top" wrapText="1"/>
    </xf>
    <xf numFmtId="0" fontId="10" fillId="34" borderId="77" xfId="0" applyFont="1" applyFill="1" applyBorder="1" applyAlignment="1">
      <alignment horizontal="center"/>
    </xf>
    <xf numFmtId="0" fontId="10" fillId="34" borderId="78" xfId="0" applyFont="1" applyFill="1" applyBorder="1" applyAlignment="1">
      <alignment horizontal="center"/>
    </xf>
    <xf numFmtId="0" fontId="10" fillId="34" borderId="79" xfId="0" applyFont="1" applyFill="1" applyBorder="1" applyAlignment="1">
      <alignment horizontal="center"/>
    </xf>
    <xf numFmtId="0" fontId="11" fillId="34" borderId="79" xfId="0" applyFont="1" applyFill="1" applyBorder="1" applyAlignment="1">
      <alignment/>
    </xf>
    <xf numFmtId="4" fontId="11" fillId="34" borderId="78" xfId="0" applyNumberFormat="1" applyFont="1" applyFill="1" applyBorder="1" applyAlignment="1">
      <alignment/>
    </xf>
    <xf numFmtId="0" fontId="10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49" fontId="10" fillId="0" borderId="44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right" vertical="center" indent="1"/>
    </xf>
    <xf numFmtId="0" fontId="10" fillId="0" borderId="44" xfId="0" applyFont="1" applyBorder="1" applyAlignment="1">
      <alignment horizontal="left" vertical="center" wrapText="1"/>
    </xf>
    <xf numFmtId="49" fontId="10" fillId="0" borderId="44" xfId="0" applyNumberFormat="1" applyFont="1" applyBorder="1" applyAlignment="1">
      <alignment horizontal="center"/>
    </xf>
    <xf numFmtId="4" fontId="10" fillId="0" borderId="44" xfId="0" applyNumberFormat="1" applyFont="1" applyBorder="1" applyAlignment="1">
      <alignment horizontal="right" indent="1"/>
    </xf>
    <xf numFmtId="4" fontId="10" fillId="34" borderId="12" xfId="42" applyNumberFormat="1" applyFont="1" applyFill="1" applyBorder="1" applyAlignment="1" applyProtection="1">
      <alignment horizontal="right" vertical="top"/>
      <protection/>
    </xf>
    <xf numFmtId="10" fontId="10" fillId="34" borderId="12" xfId="0" applyNumberFormat="1" applyFont="1" applyFill="1" applyBorder="1" applyAlignment="1">
      <alignment horizontal="center" vertical="top"/>
    </xf>
    <xf numFmtId="49" fontId="10" fillId="34" borderId="71" xfId="0" applyNumberFormat="1" applyFont="1" applyFill="1" applyBorder="1" applyAlignment="1">
      <alignment horizontal="center" vertical="top"/>
    </xf>
    <xf numFmtId="0" fontId="10" fillId="34" borderId="71" xfId="0" applyFont="1" applyFill="1" applyBorder="1" applyAlignment="1">
      <alignment horizontal="center" vertical="top"/>
    </xf>
    <xf numFmtId="49" fontId="10" fillId="34" borderId="12" xfId="0" applyNumberFormat="1" applyFont="1" applyFill="1" applyBorder="1" applyAlignment="1">
      <alignment horizontal="center" vertical="top"/>
    </xf>
    <xf numFmtId="0" fontId="12" fillId="34" borderId="12" xfId="0" applyFont="1" applyFill="1" applyBorder="1" applyAlignment="1">
      <alignment horizontal="left" vertical="top"/>
    </xf>
    <xf numFmtId="0" fontId="13" fillId="34" borderId="12" xfId="0" applyFont="1" applyFill="1" applyBorder="1" applyAlignment="1">
      <alignment horizontal="left" vertical="top"/>
    </xf>
    <xf numFmtId="0" fontId="13" fillId="34" borderId="12" xfId="0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 horizontal="center"/>
    </xf>
    <xf numFmtId="168" fontId="13" fillId="34" borderId="11" xfId="42" applyNumberFormat="1" applyFont="1" applyFill="1" applyBorder="1" applyAlignment="1" applyProtection="1">
      <alignment/>
      <protection/>
    </xf>
    <xf numFmtId="0" fontId="12" fillId="34" borderId="12" xfId="0" applyFont="1" applyFill="1" applyBorder="1" applyAlignment="1">
      <alignment vertical="top"/>
    </xf>
    <xf numFmtId="4" fontId="10" fillId="34" borderId="11" xfId="42" applyNumberFormat="1" applyFont="1" applyFill="1" applyBorder="1" applyAlignment="1" applyProtection="1">
      <alignment horizontal="right" vertical="top"/>
      <protection/>
    </xf>
    <xf numFmtId="0" fontId="10" fillId="34" borderId="11" xfId="0" applyFont="1" applyFill="1" applyBorder="1" applyAlignment="1">
      <alignment horizontal="center" vertical="top"/>
    </xf>
    <xf numFmtId="0" fontId="13" fillId="34" borderId="12" xfId="0" applyFont="1" applyFill="1" applyBorder="1" applyAlignment="1">
      <alignment vertical="top"/>
    </xf>
    <xf numFmtId="4" fontId="10" fillId="34" borderId="12" xfId="42" applyNumberFormat="1" applyFont="1" applyFill="1" applyBorder="1" applyAlignment="1" applyProtection="1">
      <alignment vertical="top"/>
      <protection/>
    </xf>
    <xf numFmtId="10" fontId="10" fillId="34" borderId="12" xfId="57" applyNumberFormat="1" applyFont="1" applyFill="1" applyBorder="1" applyAlignment="1" applyProtection="1">
      <alignment horizontal="center" vertical="top"/>
      <protection/>
    </xf>
    <xf numFmtId="4" fontId="10" fillId="34" borderId="11" xfId="42" applyNumberFormat="1" applyFont="1" applyFill="1" applyBorder="1" applyAlignment="1" applyProtection="1">
      <alignment vertical="top"/>
      <protection/>
    </xf>
    <xf numFmtId="0" fontId="30" fillId="34" borderId="71" xfId="0" applyFont="1" applyFill="1" applyBorder="1" applyAlignment="1">
      <alignment horizontal="center" vertical="top"/>
    </xf>
    <xf numFmtId="0" fontId="30" fillId="34" borderId="11" xfId="0" applyFont="1" applyFill="1" applyBorder="1" applyAlignment="1">
      <alignment horizontal="center" vertical="top"/>
    </xf>
    <xf numFmtId="4" fontId="30" fillId="34" borderId="12" xfId="42" applyNumberFormat="1" applyFont="1" applyFill="1" applyBorder="1" applyAlignment="1" applyProtection="1">
      <alignment vertical="top"/>
      <protection/>
    </xf>
    <xf numFmtId="10" fontId="30" fillId="34" borderId="12" xfId="57" applyNumberFormat="1" applyFont="1" applyFill="1" applyBorder="1" applyAlignment="1" applyProtection="1">
      <alignment horizontal="center" vertical="top"/>
      <protection/>
    </xf>
    <xf numFmtId="4" fontId="30" fillId="34" borderId="11" xfId="42" applyNumberFormat="1" applyFont="1" applyFill="1" applyBorder="1" applyAlignment="1" applyProtection="1">
      <alignment vertical="top"/>
      <protection/>
    </xf>
    <xf numFmtId="0" fontId="11" fillId="34" borderId="16" xfId="0" applyFont="1" applyFill="1" applyBorder="1" applyAlignment="1">
      <alignment vertical="top"/>
    </xf>
    <xf numFmtId="4" fontId="11" fillId="34" borderId="16" xfId="42" applyNumberFormat="1" applyFont="1" applyFill="1" applyBorder="1" applyAlignment="1" applyProtection="1">
      <alignment vertical="top"/>
      <protection/>
    </xf>
    <xf numFmtId="10" fontId="11" fillId="34" borderId="17" xfId="57" applyNumberFormat="1" applyFont="1" applyFill="1" applyBorder="1" applyAlignment="1" applyProtection="1">
      <alignment horizontal="center" vertical="top"/>
      <protection/>
    </xf>
    <xf numFmtId="4" fontId="11" fillId="34" borderId="17" xfId="42" applyNumberFormat="1" applyFont="1" applyFill="1" applyBorder="1" applyAlignment="1" applyProtection="1">
      <alignment vertical="top"/>
      <protection/>
    </xf>
    <xf numFmtId="0" fontId="11" fillId="34" borderId="16" xfId="0" applyFont="1" applyFill="1" applyBorder="1" applyAlignment="1">
      <alignment horizontal="left" vertical="top"/>
    </xf>
    <xf numFmtId="4" fontId="11" fillId="34" borderId="16" xfId="0" applyNumberFormat="1" applyFont="1" applyFill="1" applyBorder="1" applyAlignment="1">
      <alignment horizontal="right" vertical="top"/>
    </xf>
    <xf numFmtId="10" fontId="11" fillId="34" borderId="17" xfId="0" applyNumberFormat="1" applyFont="1" applyFill="1" applyBorder="1" applyAlignment="1">
      <alignment horizontal="center" vertical="top"/>
    </xf>
    <xf numFmtId="4" fontId="11" fillId="34" borderId="17" xfId="42" applyNumberFormat="1" applyFont="1" applyFill="1" applyBorder="1" applyAlignment="1" applyProtection="1">
      <alignment horizontal="right" vertical="top"/>
      <protection/>
    </xf>
    <xf numFmtId="0" fontId="10" fillId="34" borderId="69" xfId="0" applyFont="1" applyFill="1" applyBorder="1" applyAlignment="1">
      <alignment horizontal="center" vertical="top"/>
    </xf>
    <xf numFmtId="0" fontId="30" fillId="34" borderId="73" xfId="0" applyFont="1" applyFill="1" applyBorder="1" applyAlignment="1">
      <alignment horizontal="center" vertical="top"/>
    </xf>
    <xf numFmtId="0" fontId="30" fillId="34" borderId="73" xfId="0" applyFont="1" applyFill="1" applyBorder="1" applyAlignment="1">
      <alignment vertical="top" wrapText="1"/>
    </xf>
    <xf numFmtId="10" fontId="10" fillId="34" borderId="11" xfId="57" applyNumberFormat="1" applyFont="1" applyFill="1" applyBorder="1" applyAlignment="1" applyProtection="1">
      <alignment horizontal="center" vertical="top"/>
      <protection/>
    </xf>
    <xf numFmtId="10" fontId="30" fillId="34" borderId="11" xfId="57" applyNumberFormat="1" applyFont="1" applyFill="1" applyBorder="1" applyAlignment="1" applyProtection="1">
      <alignment horizontal="center" vertical="top"/>
      <protection/>
    </xf>
    <xf numFmtId="10" fontId="10" fillId="34" borderId="19" xfId="57" applyNumberFormat="1" applyFont="1" applyFill="1" applyBorder="1" applyAlignment="1" applyProtection="1">
      <alignment horizontal="center" vertical="top"/>
      <protection/>
    </xf>
    <xf numFmtId="0" fontId="13" fillId="34" borderId="73" xfId="0" applyFont="1" applyFill="1" applyBorder="1" applyAlignment="1">
      <alignment vertical="top"/>
    </xf>
    <xf numFmtId="4" fontId="10" fillId="34" borderId="73" xfId="0" applyNumberFormat="1" applyFont="1" applyFill="1" applyBorder="1" applyAlignment="1">
      <alignment vertical="top"/>
    </xf>
    <xf numFmtId="4" fontId="10" fillId="34" borderId="73" xfId="42" applyNumberFormat="1" applyFont="1" applyFill="1" applyBorder="1" applyAlignment="1" applyProtection="1">
      <alignment vertical="top"/>
      <protection/>
    </xf>
    <xf numFmtId="10" fontId="10" fillId="34" borderId="73" xfId="57" applyNumberFormat="1" applyFont="1" applyFill="1" applyBorder="1" applyAlignment="1" applyProtection="1">
      <alignment horizontal="center" vertical="top"/>
      <protection/>
    </xf>
    <xf numFmtId="4" fontId="10" fillId="34" borderId="73" xfId="42" applyNumberFormat="1" applyFont="1" applyFill="1" applyBorder="1" applyAlignment="1" applyProtection="1">
      <alignment horizontal="right" vertical="top"/>
      <protection/>
    </xf>
    <xf numFmtId="4" fontId="30" fillId="34" borderId="11" xfId="42" applyNumberFormat="1" applyFont="1" applyFill="1" applyBorder="1" applyAlignment="1" applyProtection="1">
      <alignment horizontal="right" vertical="top"/>
      <protection/>
    </xf>
    <xf numFmtId="0" fontId="11" fillId="34" borderId="71" xfId="0" applyFont="1" applyFill="1" applyBorder="1" applyAlignment="1">
      <alignment horizontal="center" vertical="top"/>
    </xf>
    <xf numFmtId="0" fontId="11" fillId="34" borderId="11" xfId="0" applyFont="1" applyFill="1" applyBorder="1" applyAlignment="1">
      <alignment horizontal="center" vertical="top"/>
    </xf>
    <xf numFmtId="0" fontId="30" fillId="34" borderId="80" xfId="0" applyFont="1" applyFill="1" applyBorder="1" applyAlignment="1">
      <alignment horizontal="center" vertical="top"/>
    </xf>
    <xf numFmtId="4" fontId="11" fillId="34" borderId="44" xfId="42" applyNumberFormat="1" applyFont="1" applyFill="1" applyBorder="1" applyAlignment="1" applyProtection="1">
      <alignment horizontal="right" vertical="top"/>
      <protection/>
    </xf>
    <xf numFmtId="0" fontId="30" fillId="34" borderId="69" xfId="0" applyFont="1" applyFill="1" applyBorder="1" applyAlignment="1">
      <alignment horizontal="center" vertical="top"/>
    </xf>
    <xf numFmtId="0" fontId="30" fillId="34" borderId="7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vertical="top"/>
    </xf>
    <xf numFmtId="0" fontId="30" fillId="34" borderId="12" xfId="0" applyFont="1" applyFill="1" applyBorder="1" applyAlignment="1">
      <alignment vertical="top"/>
    </xf>
    <xf numFmtId="4" fontId="30" fillId="34" borderId="76" xfId="42" applyNumberFormat="1" applyFont="1" applyFill="1" applyBorder="1" applyAlignment="1" applyProtection="1">
      <alignment horizontal="right" vertical="top"/>
      <protection/>
    </xf>
    <xf numFmtId="4" fontId="30" fillId="34" borderId="76" xfId="42" applyNumberFormat="1" applyFont="1" applyFill="1" applyBorder="1" applyAlignment="1" applyProtection="1">
      <alignment vertical="top"/>
      <protection/>
    </xf>
    <xf numFmtId="171" fontId="11" fillId="34" borderId="81" xfId="0" applyNumberFormat="1" applyFont="1" applyFill="1" applyBorder="1" applyAlignment="1">
      <alignment/>
    </xf>
    <xf numFmtId="4" fontId="11" fillId="34" borderId="55" xfId="42" applyNumberFormat="1" applyFont="1" applyFill="1" applyBorder="1" applyAlignment="1" applyProtection="1">
      <alignment horizontal="right"/>
      <protection/>
    </xf>
    <xf numFmtId="10" fontId="11" fillId="34" borderId="55" xfId="57" applyNumberFormat="1" applyFont="1" applyFill="1" applyBorder="1" applyAlignment="1" applyProtection="1">
      <alignment horizontal="center"/>
      <protection/>
    </xf>
    <xf numFmtId="4" fontId="11" fillId="34" borderId="55" xfId="42" applyNumberFormat="1" applyFont="1" applyFill="1" applyBorder="1" applyAlignment="1" applyProtection="1">
      <alignment/>
      <protection/>
    </xf>
    <xf numFmtId="0" fontId="11" fillId="34" borderId="55" xfId="0" applyFont="1" applyFill="1" applyBorder="1" applyAlignment="1">
      <alignment/>
    </xf>
    <xf numFmtId="0" fontId="11" fillId="34" borderId="55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/>
    </xf>
    <xf numFmtId="0" fontId="11" fillId="36" borderId="82" xfId="0" applyFont="1" applyFill="1" applyBorder="1" applyAlignment="1">
      <alignment horizontal="center" vertical="center"/>
    </xf>
    <xf numFmtId="0" fontId="11" fillId="36" borderId="83" xfId="0" applyFont="1" applyFill="1" applyBorder="1" applyAlignment="1">
      <alignment horizontal="center" vertical="center"/>
    </xf>
    <xf numFmtId="0" fontId="11" fillId="36" borderId="83" xfId="0" applyFont="1" applyFill="1" applyBorder="1" applyAlignment="1">
      <alignment horizontal="center" vertical="center" wrapText="1"/>
    </xf>
    <xf numFmtId="0" fontId="11" fillId="36" borderId="84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4" fontId="10" fillId="0" borderId="56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indent="1"/>
    </xf>
    <xf numFmtId="4" fontId="11" fillId="36" borderId="59" xfId="0" applyNumberFormat="1" applyFont="1" applyFill="1" applyBorder="1" applyAlignment="1">
      <alignment horizontal="right" indent="1"/>
    </xf>
    <xf numFmtId="4" fontId="11" fillId="36" borderId="60" xfId="0" applyNumberFormat="1" applyFont="1" applyFill="1" applyBorder="1" applyAlignment="1">
      <alignment horizontal="right" indent="1"/>
    </xf>
    <xf numFmtId="0" fontId="10" fillId="34" borderId="80" xfId="0" applyFont="1" applyFill="1" applyBorder="1" applyAlignment="1">
      <alignment horizontal="center" vertical="top"/>
    </xf>
    <xf numFmtId="0" fontId="0" fillId="0" borderId="85" xfId="0" applyBorder="1" applyAlignment="1">
      <alignment vertical="center" wrapText="1"/>
    </xf>
    <xf numFmtId="0" fontId="29" fillId="0" borderId="12" xfId="54" applyFont="1" applyFill="1" applyBorder="1" applyAlignment="1">
      <alignment horizontal="center" vertical="top"/>
      <protection/>
    </xf>
    <xf numFmtId="0" fontId="29" fillId="0" borderId="47" xfId="54" applyFont="1" applyFill="1" applyBorder="1" applyAlignment="1">
      <alignment horizontal="center" vertical="top"/>
      <protection/>
    </xf>
    <xf numFmtId="4" fontId="29" fillId="0" borderId="12" xfId="54" applyNumberFormat="1" applyFont="1" applyFill="1" applyBorder="1" applyAlignment="1">
      <alignment horizontal="right" vertical="top"/>
      <protection/>
    </xf>
    <xf numFmtId="4" fontId="1" fillId="37" borderId="19" xfId="44" applyNumberFormat="1" applyFont="1" applyFill="1" applyBorder="1" applyAlignment="1" applyProtection="1">
      <alignment horizontal="right" vertical="top"/>
      <protection/>
    </xf>
    <xf numFmtId="0" fontId="20" fillId="38" borderId="25" xfId="54" applyFont="1" applyFill="1" applyBorder="1" applyAlignment="1">
      <alignment horizontal="center" vertical="top"/>
      <protection/>
    </xf>
    <xf numFmtId="49" fontId="1" fillId="38" borderId="86" xfId="54" applyNumberFormat="1" applyFont="1" applyFill="1" applyBorder="1" applyAlignment="1">
      <alignment horizontal="center" vertical="top"/>
      <protection/>
    </xf>
    <xf numFmtId="4" fontId="20" fillId="38" borderId="25" xfId="44" applyNumberFormat="1" applyFont="1" applyFill="1" applyBorder="1" applyAlignment="1" applyProtection="1">
      <alignment horizontal="right" vertical="top"/>
      <protection/>
    </xf>
    <xf numFmtId="0" fontId="20" fillId="0" borderId="0" xfId="54" applyFont="1" applyFill="1" applyBorder="1" applyAlignment="1">
      <alignment horizontal="center" vertical="top"/>
      <protection/>
    </xf>
    <xf numFmtId="49" fontId="32" fillId="0" borderId="0" xfId="54" applyNumberFormat="1" applyFont="1" applyFill="1" applyBorder="1" applyAlignment="1">
      <alignment horizontal="center" vertical="top"/>
      <protection/>
    </xf>
    <xf numFmtId="4" fontId="20" fillId="0" borderId="0" xfId="44" applyNumberFormat="1" applyFont="1" applyFill="1" applyBorder="1" applyAlignment="1" applyProtection="1">
      <alignment horizontal="right" vertical="top"/>
      <protection/>
    </xf>
    <xf numFmtId="0" fontId="29" fillId="0" borderId="17" xfId="54" applyFont="1" applyFill="1" applyBorder="1" applyAlignment="1">
      <alignment horizontal="center" vertical="top"/>
      <protection/>
    </xf>
    <xf numFmtId="49" fontId="29" fillId="0" borderId="17" xfId="54" applyNumberFormat="1" applyFont="1" applyFill="1" applyBorder="1" applyAlignment="1">
      <alignment horizontal="center" vertical="top"/>
      <protection/>
    </xf>
    <xf numFmtId="4" fontId="29" fillId="0" borderId="17" xfId="44" applyNumberFormat="1" applyFont="1" applyFill="1" applyBorder="1" applyAlignment="1" applyProtection="1">
      <alignment horizontal="right" vertical="top"/>
      <protection/>
    </xf>
    <xf numFmtId="4" fontId="1" fillId="0" borderId="24" xfId="54" applyNumberFormat="1" applyFont="1" applyFill="1" applyBorder="1" applyAlignment="1">
      <alignment horizontal="right" vertical="top"/>
      <protection/>
    </xf>
    <xf numFmtId="4" fontId="1" fillId="0" borderId="17" xfId="54" applyNumberFormat="1" applyFont="1" applyFill="1" applyBorder="1" applyAlignment="1">
      <alignment horizontal="right" vertical="top"/>
      <protection/>
    </xf>
    <xf numFmtId="49" fontId="20" fillId="38" borderId="17" xfId="54" applyNumberFormat="1" applyFont="1" applyFill="1" applyBorder="1" applyAlignment="1">
      <alignment horizontal="center" vertical="top"/>
      <protection/>
    </xf>
    <xf numFmtId="49" fontId="32" fillId="38" borderId="17" xfId="54" applyNumberFormat="1" applyFont="1" applyFill="1" applyBorder="1" applyAlignment="1">
      <alignment horizontal="center" vertical="top"/>
      <protection/>
    </xf>
    <xf numFmtId="4" fontId="20" fillId="38" borderId="17" xfId="44" applyNumberFormat="1" applyFont="1" applyFill="1" applyBorder="1" applyAlignment="1" applyProtection="1">
      <alignment horizontal="right" vertical="top"/>
      <protection/>
    </xf>
    <xf numFmtId="4" fontId="1" fillId="0" borderId="17" xfId="44" applyNumberFormat="1" applyFont="1" applyFill="1" applyBorder="1" applyAlignment="1" applyProtection="1">
      <alignment horizontal="right" vertical="top"/>
      <protection/>
    </xf>
    <xf numFmtId="49" fontId="32" fillId="38" borderId="26" xfId="54" applyNumberFormat="1" applyFont="1" applyFill="1" applyBorder="1" applyAlignment="1">
      <alignment horizontal="center" vertical="top"/>
      <protection/>
    </xf>
    <xf numFmtId="4" fontId="1" fillId="0" borderId="19" xfId="44" applyNumberFormat="1" applyFont="1" applyFill="1" applyBorder="1" applyAlignment="1" applyProtection="1">
      <alignment horizontal="right" vertical="top"/>
      <protection/>
    </xf>
    <xf numFmtId="4" fontId="20" fillId="38" borderId="19" xfId="44" applyNumberFormat="1" applyFont="1" applyFill="1" applyBorder="1" applyAlignment="1" applyProtection="1">
      <alignment horizontal="right" vertical="top"/>
      <protection/>
    </xf>
    <xf numFmtId="4" fontId="1" fillId="0" borderId="19" xfId="42" applyNumberFormat="1" applyFont="1" applyFill="1" applyBorder="1" applyAlignment="1" applyProtection="1">
      <alignment horizontal="right" vertical="top"/>
      <protection/>
    </xf>
    <xf numFmtId="0" fontId="20" fillId="38" borderId="17" xfId="0" applyFont="1" applyFill="1" applyBorder="1" applyAlignment="1">
      <alignment horizontal="center" vertical="top"/>
    </xf>
    <xf numFmtId="49" fontId="32" fillId="38" borderId="43" xfId="0" applyNumberFormat="1" applyFont="1" applyFill="1" applyBorder="1" applyAlignment="1">
      <alignment horizontal="center" vertical="top"/>
    </xf>
    <xf numFmtId="4" fontId="20" fillId="38" borderId="19" xfId="42" applyNumberFormat="1" applyFont="1" applyFill="1" applyBorder="1" applyAlignment="1" applyProtection="1">
      <alignment horizontal="right" vertical="top"/>
      <protection/>
    </xf>
    <xf numFmtId="0" fontId="29" fillId="0" borderId="17" xfId="54" applyFont="1" applyFill="1" applyBorder="1" applyAlignment="1">
      <alignment vertical="top" wrapText="1"/>
      <protection/>
    </xf>
    <xf numFmtId="0" fontId="10" fillId="46" borderId="62" xfId="0" applyFont="1" applyFill="1" applyBorder="1" applyAlignment="1">
      <alignment vertical="top" wrapText="1"/>
    </xf>
    <xf numFmtId="0" fontId="20" fillId="38" borderId="17" xfId="54" applyFont="1" applyFill="1" applyBorder="1" applyAlignment="1">
      <alignment vertical="top" wrapText="1"/>
      <protection/>
    </xf>
    <xf numFmtId="0" fontId="1" fillId="0" borderId="19" xfId="0" applyFont="1" applyFill="1" applyBorder="1" applyAlignment="1">
      <alignment vertical="top" wrapText="1"/>
    </xf>
    <xf numFmtId="0" fontId="31" fillId="38" borderId="19" xfId="0" applyFont="1" applyFill="1" applyBorder="1" applyAlignment="1">
      <alignment vertical="top" wrapText="1"/>
    </xf>
    <xf numFmtId="0" fontId="10" fillId="37" borderId="19" xfId="54" applyFont="1" applyFill="1" applyBorder="1" applyAlignment="1">
      <alignment vertical="top" wrapText="1"/>
      <protection/>
    </xf>
    <xf numFmtId="0" fontId="10" fillId="0" borderId="17" xfId="0" applyFont="1" applyFill="1" applyBorder="1" applyAlignment="1">
      <alignment vertical="top" wrapText="1"/>
    </xf>
    <xf numFmtId="4" fontId="13" fillId="34" borderId="70" xfId="42" applyNumberFormat="1" applyFont="1" applyFill="1" applyBorder="1" applyAlignment="1" applyProtection="1">
      <alignment horizontal="center"/>
      <protection/>
    </xf>
    <xf numFmtId="4" fontId="11" fillId="34" borderId="28" xfId="42" applyNumberFormat="1" applyFont="1" applyFill="1" applyBorder="1" applyAlignment="1" applyProtection="1">
      <alignment horizontal="center" vertical="top"/>
      <protection/>
    </xf>
    <xf numFmtId="4" fontId="10" fillId="34" borderId="70" xfId="42" applyNumberFormat="1" applyFont="1" applyFill="1" applyBorder="1" applyAlignment="1" applyProtection="1">
      <alignment/>
      <protection/>
    </xf>
    <xf numFmtId="4" fontId="10" fillId="34" borderId="70" xfId="42" applyNumberFormat="1" applyFont="1" applyFill="1" applyBorder="1" applyAlignment="1" applyProtection="1">
      <alignment vertical="top"/>
      <protection/>
    </xf>
    <xf numFmtId="4" fontId="30" fillId="34" borderId="70" xfId="42" applyNumberFormat="1" applyFont="1" applyFill="1" applyBorder="1" applyAlignment="1" applyProtection="1">
      <alignment vertical="top"/>
      <protection/>
    </xf>
    <xf numFmtId="4" fontId="11" fillId="34" borderId="28" xfId="42" applyNumberFormat="1" applyFont="1" applyFill="1" applyBorder="1" applyAlignment="1" applyProtection="1">
      <alignment vertical="top"/>
      <protection/>
    </xf>
    <xf numFmtId="4" fontId="11" fillId="34" borderId="70" xfId="42" applyNumberFormat="1" applyFont="1" applyFill="1" applyBorder="1" applyAlignment="1" applyProtection="1">
      <alignment vertical="center"/>
      <protection/>
    </xf>
    <xf numFmtId="4" fontId="10" fillId="34" borderId="70" xfId="0" applyNumberFormat="1" applyFont="1" applyFill="1" applyBorder="1" applyAlignment="1">
      <alignment/>
    </xf>
    <xf numFmtId="4" fontId="11" fillId="34" borderId="28" xfId="42" applyNumberFormat="1" applyFont="1" applyFill="1" applyBorder="1" applyAlignment="1" applyProtection="1">
      <alignment vertical="center"/>
      <protection/>
    </xf>
    <xf numFmtId="4" fontId="11" fillId="34" borderId="70" xfId="42" applyNumberFormat="1" applyFont="1" applyFill="1" applyBorder="1" applyAlignment="1" applyProtection="1">
      <alignment/>
      <protection/>
    </xf>
    <xf numFmtId="4" fontId="11" fillId="34" borderId="70" xfId="42" applyNumberFormat="1" applyFont="1" applyFill="1" applyBorder="1" applyAlignment="1" applyProtection="1">
      <alignment vertical="top"/>
      <protection/>
    </xf>
    <xf numFmtId="4" fontId="41" fillId="34" borderId="70" xfId="42" applyNumberFormat="1" applyFont="1" applyFill="1" applyBorder="1" applyAlignment="1" applyProtection="1">
      <alignment vertical="top"/>
      <protection/>
    </xf>
    <xf numFmtId="4" fontId="10" fillId="34" borderId="87" xfId="42" applyNumberFormat="1" applyFont="1" applyFill="1" applyBorder="1" applyAlignment="1" applyProtection="1">
      <alignment vertical="top"/>
      <protection/>
    </xf>
    <xf numFmtId="4" fontId="10" fillId="34" borderId="88" xfId="42" applyNumberFormat="1" applyFont="1" applyFill="1" applyBorder="1" applyAlignment="1" applyProtection="1">
      <alignment vertical="top"/>
      <protection/>
    </xf>
    <xf numFmtId="4" fontId="30" fillId="34" borderId="88" xfId="42" applyNumberFormat="1" applyFont="1" applyFill="1" applyBorder="1" applyAlignment="1" applyProtection="1">
      <alignment vertical="top"/>
      <protection/>
    </xf>
    <xf numFmtId="4" fontId="30" fillId="34" borderId="89" xfId="42" applyNumberFormat="1" applyFont="1" applyFill="1" applyBorder="1" applyAlignment="1" applyProtection="1">
      <alignment vertical="top"/>
      <protection/>
    </xf>
    <xf numFmtId="4" fontId="11" fillId="34" borderId="87" xfId="42" applyNumberFormat="1" applyFont="1" applyFill="1" applyBorder="1" applyAlignment="1" applyProtection="1">
      <alignment/>
      <protection/>
    </xf>
    <xf numFmtId="4" fontId="10" fillId="34" borderId="70" xfId="42" applyNumberFormat="1" applyFont="1" applyFill="1" applyBorder="1" applyAlignment="1" applyProtection="1">
      <alignment horizontal="right" vertical="top"/>
      <protection/>
    </xf>
    <xf numFmtId="4" fontId="30" fillId="34" borderId="70" xfId="42" applyNumberFormat="1" applyFont="1" applyFill="1" applyBorder="1" applyAlignment="1" applyProtection="1">
      <alignment horizontal="right" vertical="top"/>
      <protection/>
    </xf>
    <xf numFmtId="0" fontId="10" fillId="34" borderId="90" xfId="0" applyFont="1" applyFill="1" applyBorder="1" applyAlignment="1">
      <alignment horizontal="center" vertical="top"/>
    </xf>
    <xf numFmtId="0" fontId="10" fillId="34" borderId="39" xfId="0" applyFont="1" applyFill="1" applyBorder="1" applyAlignment="1">
      <alignment horizontal="center" vertical="top"/>
    </xf>
    <xf numFmtId="0" fontId="13" fillId="34" borderId="39" xfId="0" applyFont="1" applyFill="1" applyBorder="1" applyAlignment="1">
      <alignment vertical="top"/>
    </xf>
    <xf numFmtId="4" fontId="10" fillId="34" borderId="39" xfId="42" applyNumberFormat="1" applyFont="1" applyFill="1" applyBorder="1" applyAlignment="1" applyProtection="1">
      <alignment horizontal="right" vertical="top"/>
      <protection/>
    </xf>
    <xf numFmtId="4" fontId="10" fillId="34" borderId="91" xfId="42" applyNumberFormat="1" applyFont="1" applyFill="1" applyBorder="1" applyAlignment="1" applyProtection="1">
      <alignment vertical="top"/>
      <protection/>
    </xf>
    <xf numFmtId="0" fontId="1" fillId="37" borderId="19" xfId="54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0" fontId="20" fillId="43" borderId="27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vertical="center" wrapText="1"/>
    </xf>
    <xf numFmtId="0" fontId="20" fillId="43" borderId="17" xfId="0" applyFont="1" applyFill="1" applyBorder="1" applyAlignment="1">
      <alignment horizontal="center" vertical="center"/>
    </xf>
    <xf numFmtId="4" fontId="20" fillId="43" borderId="17" xfId="42" applyNumberFormat="1" applyFont="1" applyFill="1" applyBorder="1" applyAlignment="1" applyProtection="1">
      <alignment horizontal="right" vertical="center" indent="1"/>
      <protection/>
    </xf>
    <xf numFmtId="170" fontId="1" fillId="43" borderId="25" xfId="57" applyNumberFormat="1" applyFont="1" applyFill="1" applyBorder="1" applyAlignment="1" applyProtection="1">
      <alignment horizontal="center" vertical="center"/>
      <protection/>
    </xf>
    <xf numFmtId="170" fontId="1" fillId="43" borderId="31" xfId="57" applyNumberFormat="1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0" fontId="1" fillId="0" borderId="70" xfId="57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vertical="center" wrapText="1"/>
    </xf>
    <xf numFmtId="0" fontId="17" fillId="0" borderId="75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vertical="top"/>
    </xf>
    <xf numFmtId="4" fontId="11" fillId="34" borderId="12" xfId="42" applyNumberFormat="1" applyFont="1" applyFill="1" applyBorder="1" applyAlignment="1" applyProtection="1">
      <alignment horizontal="right" vertical="top"/>
      <protection/>
    </xf>
    <xf numFmtId="4" fontId="10" fillId="34" borderId="0" xfId="42" applyNumberFormat="1" applyFont="1" applyFill="1" applyBorder="1" applyAlignment="1" applyProtection="1">
      <alignment horizontal="right" vertical="top"/>
      <protection/>
    </xf>
    <xf numFmtId="10" fontId="11" fillId="34" borderId="78" xfId="57" applyNumberFormat="1" applyFont="1" applyFill="1" applyBorder="1" applyAlignment="1" applyProtection="1">
      <alignment horizontal="center"/>
      <protection/>
    </xf>
    <xf numFmtId="4" fontId="10" fillId="34" borderId="55" xfId="42" applyNumberFormat="1" applyFont="1" applyFill="1" applyBorder="1" applyAlignment="1" applyProtection="1">
      <alignment horizontal="right" vertical="top"/>
      <protection/>
    </xf>
    <xf numFmtId="4" fontId="36" fillId="34" borderId="12" xfId="42" applyNumberFormat="1" applyFont="1" applyFill="1" applyBorder="1" applyAlignment="1" applyProtection="1">
      <alignment horizontal="right" vertical="top"/>
      <protection/>
    </xf>
    <xf numFmtId="4" fontId="36" fillId="34" borderId="0" xfId="42" applyNumberFormat="1" applyFont="1" applyFill="1" applyBorder="1" applyAlignment="1" applyProtection="1">
      <alignment horizontal="right" vertical="top"/>
      <protection/>
    </xf>
    <xf numFmtId="10" fontId="10" fillId="34" borderId="12" xfId="42" applyNumberFormat="1" applyFont="1" applyFill="1" applyBorder="1" applyAlignment="1" applyProtection="1">
      <alignment horizontal="center" vertical="top"/>
      <protection/>
    </xf>
    <xf numFmtId="10" fontId="36" fillId="34" borderId="55" xfId="42" applyNumberFormat="1" applyFont="1" applyFill="1" applyBorder="1" applyAlignment="1" applyProtection="1">
      <alignment horizontal="center" vertical="top"/>
      <protection/>
    </xf>
    <xf numFmtId="4" fontId="30" fillId="34" borderId="0" xfId="42" applyNumberFormat="1" applyFont="1" applyFill="1" applyBorder="1" applyAlignment="1" applyProtection="1">
      <alignment horizontal="right" vertical="top"/>
      <protection/>
    </xf>
    <xf numFmtId="4" fontId="36" fillId="34" borderId="54" xfId="42" applyNumberFormat="1" applyFont="1" applyFill="1" applyBorder="1" applyAlignment="1" applyProtection="1">
      <alignment horizontal="right" vertical="top"/>
      <protection/>
    </xf>
    <xf numFmtId="4" fontId="30" fillId="34" borderId="54" xfId="42" applyNumberFormat="1" applyFont="1" applyFill="1" applyBorder="1" applyAlignment="1" applyProtection="1">
      <alignment horizontal="right" vertical="top"/>
      <protection/>
    </xf>
    <xf numFmtId="10" fontId="10" fillId="34" borderId="55" xfId="42" applyNumberFormat="1" applyFont="1" applyFill="1" applyBorder="1" applyAlignment="1" applyProtection="1">
      <alignment horizontal="center" vertical="top"/>
      <protection/>
    </xf>
    <xf numFmtId="10" fontId="10" fillId="34" borderId="73" xfId="42" applyNumberFormat="1" applyFont="1" applyFill="1" applyBorder="1" applyAlignment="1" applyProtection="1">
      <alignment horizontal="center" vertical="top"/>
      <protection/>
    </xf>
    <xf numFmtId="4" fontId="10" fillId="34" borderId="92" xfId="42" applyNumberFormat="1" applyFont="1" applyFill="1" applyBorder="1" applyAlignment="1" applyProtection="1">
      <alignment horizontal="right" vertical="top"/>
      <protection/>
    </xf>
    <xf numFmtId="10" fontId="27" fillId="34" borderId="12" xfId="57" applyNumberFormat="1" applyFont="1" applyFill="1" applyBorder="1" applyAlignment="1" applyProtection="1">
      <alignment horizontal="center" vertical="top"/>
      <protection/>
    </xf>
    <xf numFmtId="0" fontId="10" fillId="34" borderId="44" xfId="0" applyFont="1" applyFill="1" applyBorder="1" applyAlignment="1">
      <alignment horizontal="center"/>
    </xf>
    <xf numFmtId="0" fontId="11" fillId="34" borderId="44" xfId="0" applyFont="1" applyFill="1" applyBorder="1" applyAlignment="1">
      <alignment vertical="top"/>
    </xf>
    <xf numFmtId="10" fontId="27" fillId="34" borderId="44" xfId="57" applyNumberFormat="1" applyFont="1" applyFill="1" applyBorder="1" applyAlignment="1" applyProtection="1">
      <alignment horizontal="center" vertical="top"/>
      <protection/>
    </xf>
    <xf numFmtId="4" fontId="30" fillId="34" borderId="73" xfId="42" applyNumberFormat="1" applyFont="1" applyFill="1" applyBorder="1" applyAlignment="1" applyProtection="1">
      <alignment horizontal="right" vertical="top"/>
      <protection/>
    </xf>
    <xf numFmtId="4" fontId="30" fillId="34" borderId="73" xfId="42" applyNumberFormat="1" applyFont="1" applyFill="1" applyBorder="1" applyAlignment="1" applyProtection="1">
      <alignment vertical="top"/>
      <protection/>
    </xf>
    <xf numFmtId="10" fontId="30" fillId="34" borderId="73" xfId="57" applyNumberFormat="1" applyFont="1" applyFill="1" applyBorder="1" applyAlignment="1" applyProtection="1">
      <alignment horizontal="center" vertical="top"/>
      <protection/>
    </xf>
    <xf numFmtId="0" fontId="11" fillId="34" borderId="45" xfId="0" applyFont="1" applyFill="1" applyBorder="1" applyAlignment="1">
      <alignment horizontal="center"/>
    </xf>
    <xf numFmtId="4" fontId="30" fillId="34" borderId="87" xfId="42" applyNumberFormat="1" applyFont="1" applyFill="1" applyBorder="1" applyAlignment="1" applyProtection="1">
      <alignment vertical="top"/>
      <protection/>
    </xf>
    <xf numFmtId="0" fontId="10" fillId="34" borderId="30" xfId="0" applyFont="1" applyFill="1" applyBorder="1" applyAlignment="1">
      <alignment horizontal="center"/>
    </xf>
    <xf numFmtId="4" fontId="11" fillId="34" borderId="70" xfId="42" applyNumberFormat="1" applyFont="1" applyFill="1" applyBorder="1" applyAlignment="1" applyProtection="1">
      <alignment horizontal="right" vertical="top"/>
      <protection/>
    </xf>
    <xf numFmtId="4" fontId="36" fillId="34" borderId="70" xfId="42" applyNumberFormat="1" applyFont="1" applyFill="1" applyBorder="1" applyAlignment="1" applyProtection="1">
      <alignment horizontal="right" vertical="top"/>
      <protection/>
    </xf>
    <xf numFmtId="4" fontId="10" fillId="34" borderId="88" xfId="42" applyNumberFormat="1" applyFont="1" applyFill="1" applyBorder="1" applyAlignment="1" applyProtection="1">
      <alignment horizontal="right" vertical="top"/>
      <protection/>
    </xf>
    <xf numFmtId="4" fontId="10" fillId="34" borderId="87" xfId="42" applyNumberFormat="1" applyFont="1" applyFill="1" applyBorder="1" applyAlignment="1" applyProtection="1">
      <alignment horizontal="right" vertical="top"/>
      <protection/>
    </xf>
    <xf numFmtId="0" fontId="10" fillId="0" borderId="62" xfId="0" applyFont="1" applyBorder="1" applyAlignment="1">
      <alignment horizontal="left" vertical="center" wrapText="1"/>
    </xf>
    <xf numFmtId="49" fontId="10" fillId="0" borderId="62" xfId="0" applyNumberFormat="1" applyFont="1" applyBorder="1" applyAlignment="1">
      <alignment horizontal="center"/>
    </xf>
    <xf numFmtId="4" fontId="10" fillId="0" borderId="62" xfId="0" applyNumberFormat="1" applyFont="1" applyBorder="1" applyAlignment="1">
      <alignment horizontal="right" indent="1"/>
    </xf>
    <xf numFmtId="4" fontId="10" fillId="0" borderId="93" xfId="0" applyNumberFormat="1" applyFont="1" applyBorder="1" applyAlignment="1">
      <alignment horizontal="right" indent="1"/>
    </xf>
    <xf numFmtId="0" fontId="118" fillId="0" borderId="0" xfId="0" applyFont="1" applyAlignment="1">
      <alignment horizontal="right"/>
    </xf>
    <xf numFmtId="1" fontId="119" fillId="0" borderId="0" xfId="0" applyNumberFormat="1" applyFont="1" applyAlignment="1">
      <alignment horizontal="center"/>
    </xf>
    <xf numFmtId="49" fontId="103" fillId="0" borderId="0" xfId="0" applyNumberFormat="1" applyFont="1" applyAlignment="1">
      <alignment horizontal="center"/>
    </xf>
    <xf numFmtId="49" fontId="120" fillId="0" borderId="0" xfId="0" applyNumberFormat="1" applyFont="1" applyAlignment="1">
      <alignment horizontal="center"/>
    </xf>
    <xf numFmtId="0" fontId="120" fillId="0" borderId="94" xfId="0" applyFont="1" applyBorder="1" applyAlignment="1">
      <alignment horizontal="center"/>
    </xf>
    <xf numFmtId="0" fontId="121" fillId="0" borderId="94" xfId="0" applyFont="1" applyBorder="1" applyAlignment="1">
      <alignment/>
    </xf>
    <xf numFmtId="0" fontId="120" fillId="0" borderId="94" xfId="0" applyFont="1" applyBorder="1" applyAlignment="1">
      <alignment/>
    </xf>
    <xf numFmtId="0" fontId="120" fillId="0" borderId="95" xfId="0" applyFont="1" applyBorder="1" applyAlignment="1">
      <alignment/>
    </xf>
    <xf numFmtId="178" fontId="120" fillId="0" borderId="95" xfId="0" applyNumberFormat="1" applyFont="1" applyBorder="1" applyAlignment="1">
      <alignment/>
    </xf>
    <xf numFmtId="0" fontId="120" fillId="0" borderId="95" xfId="0" applyFont="1" applyBorder="1" applyAlignment="1">
      <alignment horizontal="center"/>
    </xf>
    <xf numFmtId="0" fontId="120" fillId="0" borderId="96" xfId="0" applyFont="1" applyBorder="1" applyAlignment="1">
      <alignment horizontal="center"/>
    </xf>
    <xf numFmtId="0" fontId="120" fillId="0" borderId="96" xfId="0" applyFont="1" applyFill="1" applyBorder="1" applyAlignment="1">
      <alignment/>
    </xf>
    <xf numFmtId="0" fontId="120" fillId="0" borderId="97" xfId="0" applyFont="1" applyBorder="1" applyAlignment="1">
      <alignment horizontal="center"/>
    </xf>
    <xf numFmtId="0" fontId="120" fillId="0" borderId="94" xfId="0" applyFont="1" applyBorder="1" applyAlignment="1">
      <alignment horizontal="center" wrapText="1"/>
    </xf>
    <xf numFmtId="0" fontId="120" fillId="0" borderId="94" xfId="0" applyFont="1" applyBorder="1" applyAlignment="1">
      <alignment wrapText="1"/>
    </xf>
    <xf numFmtId="0" fontId="121" fillId="0" borderId="94" xfId="0" applyFont="1" applyBorder="1" applyAlignment="1">
      <alignment horizontal="left"/>
    </xf>
    <xf numFmtId="178" fontId="121" fillId="0" borderId="94" xfId="0" applyNumberFormat="1" applyFont="1" applyBorder="1" applyAlignment="1">
      <alignment horizontal="center"/>
    </xf>
    <xf numFmtId="0" fontId="120" fillId="0" borderId="96" xfId="0" applyFont="1" applyBorder="1" applyAlignment="1">
      <alignment/>
    </xf>
    <xf numFmtId="0" fontId="121" fillId="0" borderId="55" xfId="0" applyFont="1" applyBorder="1" applyAlignment="1">
      <alignment/>
    </xf>
    <xf numFmtId="0" fontId="120" fillId="0" borderId="98" xfId="0" applyFont="1" applyBorder="1" applyAlignment="1">
      <alignment horizontal="center"/>
    </xf>
    <xf numFmtId="0" fontId="121" fillId="0" borderId="99" xfId="0" applyFont="1" applyBorder="1" applyAlignment="1">
      <alignment/>
    </xf>
    <xf numFmtId="0" fontId="122" fillId="0" borderId="96" xfId="0" applyFont="1" applyBorder="1" applyAlignment="1">
      <alignment horizontal="center"/>
    </xf>
    <xf numFmtId="0" fontId="122" fillId="0" borderId="95" xfId="0" applyFont="1" applyBorder="1" applyAlignment="1">
      <alignment/>
    </xf>
    <xf numFmtId="0" fontId="121" fillId="0" borderId="97" xfId="0" applyFont="1" applyBorder="1" applyAlignment="1">
      <alignment/>
    </xf>
    <xf numFmtId="178" fontId="121" fillId="0" borderId="100" xfId="45" applyNumberFormat="1" applyFont="1" applyFill="1" applyBorder="1" applyAlignment="1">
      <alignment horizontal="right"/>
    </xf>
    <xf numFmtId="1" fontId="121" fillId="0" borderId="100" xfId="45" applyNumberFormat="1" applyFont="1" applyFill="1" applyBorder="1" applyAlignment="1">
      <alignment horizontal="center"/>
    </xf>
    <xf numFmtId="0" fontId="120" fillId="0" borderId="0" xfId="0" applyFont="1" applyAlignment="1">
      <alignment/>
    </xf>
    <xf numFmtId="0" fontId="121" fillId="0" borderId="0" xfId="0" applyFont="1" applyAlignment="1">
      <alignment/>
    </xf>
    <xf numFmtId="0" fontId="120" fillId="0" borderId="100" xfId="0" applyFont="1" applyBorder="1" applyAlignment="1">
      <alignment horizontal="center"/>
    </xf>
    <xf numFmtId="0" fontId="120" fillId="0" borderId="100" xfId="0" applyFont="1" applyBorder="1" applyAlignment="1">
      <alignment/>
    </xf>
    <xf numFmtId="0" fontId="120" fillId="0" borderId="98" xfId="0" applyFont="1" applyBorder="1" applyAlignment="1">
      <alignment/>
    </xf>
    <xf numFmtId="178" fontId="120" fillId="0" borderId="100" xfId="45" applyNumberFormat="1" applyFont="1" applyFill="1" applyBorder="1" applyAlignment="1">
      <alignment horizontal="right"/>
    </xf>
    <xf numFmtId="1" fontId="120" fillId="0" borderId="100" xfId="45" applyNumberFormat="1" applyFont="1" applyFill="1" applyBorder="1" applyAlignment="1">
      <alignment horizontal="center"/>
    </xf>
    <xf numFmtId="1" fontId="120" fillId="0" borderId="97" xfId="45" applyNumberFormat="1" applyFont="1" applyFill="1" applyBorder="1" applyAlignment="1">
      <alignment horizontal="center"/>
    </xf>
    <xf numFmtId="0" fontId="120" fillId="43" borderId="100" xfId="0" applyFont="1" applyFill="1" applyBorder="1" applyAlignment="1">
      <alignment horizontal="center"/>
    </xf>
    <xf numFmtId="0" fontId="120" fillId="43" borderId="100" xfId="0" applyFont="1" applyFill="1" applyBorder="1" applyAlignment="1">
      <alignment horizontal="center" wrapText="1"/>
    </xf>
    <xf numFmtId="1" fontId="120" fillId="43" borderId="100" xfId="0" applyNumberFormat="1" applyFont="1" applyFill="1" applyBorder="1" applyAlignment="1">
      <alignment horizontal="center" wrapText="1"/>
    </xf>
    <xf numFmtId="49" fontId="120" fillId="43" borderId="100" xfId="0" applyNumberFormat="1" applyFont="1" applyFill="1" applyBorder="1" applyAlignment="1">
      <alignment horizontal="center" wrapText="1"/>
    </xf>
    <xf numFmtId="0" fontId="120" fillId="0" borderId="96" xfId="0" applyFont="1" applyFill="1" applyBorder="1" applyAlignment="1">
      <alignment wrapText="1"/>
    </xf>
    <xf numFmtId="0" fontId="120" fillId="0" borderId="100" xfId="0" applyFont="1" applyFill="1" applyBorder="1" applyAlignment="1">
      <alignment wrapText="1"/>
    </xf>
    <xf numFmtId="178" fontId="120" fillId="0" borderId="96" xfId="45" applyNumberFormat="1" applyFont="1" applyFill="1" applyBorder="1" applyAlignment="1">
      <alignment horizontal="right"/>
    </xf>
    <xf numFmtId="1" fontId="120" fillId="0" borderId="95" xfId="45" applyNumberFormat="1" applyFont="1" applyFill="1" applyBorder="1" applyAlignment="1">
      <alignment horizontal="center"/>
    </xf>
    <xf numFmtId="1" fontId="120" fillId="0" borderId="98" xfId="45" applyNumberFormat="1" applyFont="1" applyFill="1" applyBorder="1" applyAlignment="1">
      <alignment horizontal="center"/>
    </xf>
    <xf numFmtId="1" fontId="120" fillId="0" borderId="96" xfId="45" applyNumberFormat="1" applyFont="1" applyFill="1" applyBorder="1" applyAlignment="1">
      <alignment horizontal="center"/>
    </xf>
    <xf numFmtId="0" fontId="120" fillId="0" borderId="100" xfId="0" applyFont="1" applyFill="1" applyBorder="1" applyAlignment="1">
      <alignment/>
    </xf>
    <xf numFmtId="178" fontId="120" fillId="0" borderId="98" xfId="45" applyNumberFormat="1" applyFont="1" applyFill="1" applyBorder="1" applyAlignment="1">
      <alignment horizontal="right"/>
    </xf>
    <xf numFmtId="0" fontId="120" fillId="0" borderId="100" xfId="0" applyFont="1" applyFill="1" applyBorder="1" applyAlignment="1">
      <alignment horizontal="left" wrapText="1"/>
    </xf>
    <xf numFmtId="0" fontId="120" fillId="0" borderId="101" xfId="0" applyFont="1" applyFill="1" applyBorder="1" applyAlignment="1">
      <alignment wrapText="1"/>
    </xf>
    <xf numFmtId="0" fontId="121" fillId="0" borderId="100" xfId="0" applyFont="1" applyFill="1" applyBorder="1" applyAlignment="1">
      <alignment horizontal="center"/>
    </xf>
    <xf numFmtId="0" fontId="120" fillId="0" borderId="100" xfId="0" applyFont="1" applyFill="1" applyBorder="1" applyAlignment="1">
      <alignment horizontal="left"/>
    </xf>
    <xf numFmtId="178" fontId="120" fillId="0" borderId="100" xfId="0" applyNumberFormat="1" applyFont="1" applyFill="1" applyBorder="1" applyAlignment="1">
      <alignment horizontal="right"/>
    </xf>
    <xf numFmtId="1" fontId="120" fillId="0" borderId="100" xfId="0" applyNumberFormat="1" applyFont="1" applyFill="1" applyBorder="1" applyAlignment="1">
      <alignment horizontal="center"/>
    </xf>
    <xf numFmtId="1" fontId="120" fillId="0" borderId="97" xfId="0" applyNumberFormat="1" applyFont="1" applyFill="1" applyBorder="1" applyAlignment="1">
      <alignment horizontal="center"/>
    </xf>
    <xf numFmtId="0" fontId="120" fillId="0" borderId="98" xfId="0" applyFont="1" applyFill="1" applyBorder="1" applyAlignment="1">
      <alignment horizontal="left"/>
    </xf>
    <xf numFmtId="178" fontId="120" fillId="0" borderId="98" xfId="0" applyNumberFormat="1" applyFont="1" applyFill="1" applyBorder="1" applyAlignment="1">
      <alignment horizontal="right"/>
    </xf>
    <xf numFmtId="1" fontId="120" fillId="0" borderId="98" xfId="0" applyNumberFormat="1" applyFont="1" applyFill="1" applyBorder="1" applyAlignment="1">
      <alignment horizontal="center"/>
    </xf>
    <xf numFmtId="0" fontId="121" fillId="0" borderId="96" xfId="0" applyFont="1" applyFill="1" applyBorder="1" applyAlignment="1">
      <alignment horizontal="center"/>
    </xf>
    <xf numFmtId="0" fontId="120" fillId="43" borderId="96" xfId="0" applyFont="1" applyFill="1" applyBorder="1" applyAlignment="1">
      <alignment horizontal="center" vertical="center"/>
    </xf>
    <xf numFmtId="0" fontId="120" fillId="43" borderId="95" xfId="0" applyFont="1" applyFill="1" applyBorder="1" applyAlignment="1">
      <alignment horizontal="center" vertical="center"/>
    </xf>
    <xf numFmtId="1" fontId="120" fillId="43" borderId="96" xfId="0" applyNumberFormat="1" applyFont="1" applyFill="1" applyBorder="1" applyAlignment="1">
      <alignment horizontal="center" vertical="center"/>
    </xf>
    <xf numFmtId="1" fontId="120" fillId="43" borderId="100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/>
    </xf>
    <xf numFmtId="4" fontId="1" fillId="0" borderId="11" xfId="42" applyNumberFormat="1" applyFont="1" applyFill="1" applyBorder="1" applyAlignment="1" applyProtection="1">
      <alignment horizontal="right" vertical="top"/>
      <protection/>
    </xf>
    <xf numFmtId="0" fontId="31" fillId="38" borderId="25" xfId="0" applyFont="1" applyFill="1" applyBorder="1" applyAlignment="1">
      <alignment wrapText="1"/>
    </xf>
    <xf numFmtId="0" fontId="20" fillId="38" borderId="25" xfId="0" applyFont="1" applyFill="1" applyBorder="1" applyAlignment="1">
      <alignment horizontal="center" vertical="top"/>
    </xf>
    <xf numFmtId="49" fontId="32" fillId="38" borderId="86" xfId="0" applyNumberFormat="1" applyFont="1" applyFill="1" applyBorder="1" applyAlignment="1">
      <alignment horizontal="center" vertical="top"/>
    </xf>
    <xf numFmtId="4" fontId="20" fillId="38" borderId="25" xfId="42" applyNumberFormat="1" applyFont="1" applyFill="1" applyBorder="1" applyAlignment="1" applyProtection="1">
      <alignment horizontal="right" vertical="top"/>
      <protection/>
    </xf>
    <xf numFmtId="174" fontId="1" fillId="0" borderId="45" xfId="42" applyNumberFormat="1" applyFont="1" applyFill="1" applyBorder="1" applyAlignment="1">
      <alignment horizontal="right" vertical="center" indent="1"/>
    </xf>
    <xf numFmtId="3" fontId="1" fillId="0" borderId="45" xfId="0" applyNumberFormat="1" applyFont="1" applyFill="1" applyBorder="1" applyAlignment="1">
      <alignment horizontal="right" vertical="center" indent="1"/>
    </xf>
    <xf numFmtId="4" fontId="1" fillId="0" borderId="45" xfId="0" applyNumberFormat="1" applyFont="1" applyFill="1" applyBorder="1" applyAlignment="1">
      <alignment horizontal="right" vertical="center" indent="1"/>
    </xf>
    <xf numFmtId="2" fontId="1" fillId="0" borderId="89" xfId="0" applyNumberFormat="1" applyFont="1" applyFill="1" applyBorder="1" applyAlignment="1">
      <alignment horizontal="center" vertical="center"/>
    </xf>
    <xf numFmtId="4" fontId="1" fillId="0" borderId="26" xfId="42" applyNumberFormat="1" applyFont="1" applyFill="1" applyBorder="1" applyAlignment="1" applyProtection="1">
      <alignment horizontal="right" vertical="center" indent="1"/>
      <protection/>
    </xf>
    <xf numFmtId="4" fontId="20" fillId="36" borderId="23" xfId="42" applyNumberFormat="1" applyFont="1" applyFill="1" applyBorder="1" applyAlignment="1" applyProtection="1">
      <alignment vertical="center"/>
      <protection/>
    </xf>
    <xf numFmtId="4" fontId="17" fillId="42" borderId="17" xfId="42" applyNumberFormat="1" applyFont="1" applyFill="1" applyBorder="1" applyAlignment="1" applyProtection="1">
      <alignment horizontal="right" shrinkToFit="1"/>
      <protection/>
    </xf>
    <xf numFmtId="4" fontId="17" fillId="41" borderId="44" xfId="42" applyNumberFormat="1" applyFont="1" applyFill="1" applyBorder="1" applyAlignment="1">
      <alignment horizontal="right" indent="1" shrinkToFit="1"/>
    </xf>
    <xf numFmtId="0" fontId="10" fillId="43" borderId="30" xfId="0" applyFont="1" applyFill="1" applyBorder="1" applyAlignment="1">
      <alignment horizontal="center" vertical="center"/>
    </xf>
    <xf numFmtId="0" fontId="10" fillId="43" borderId="44" xfId="0" applyFont="1" applyFill="1" applyBorder="1" applyAlignment="1">
      <alignment horizontal="center" vertical="center"/>
    </xf>
    <xf numFmtId="0" fontId="10" fillId="43" borderId="56" xfId="0" applyFont="1" applyFill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4" fontId="20" fillId="0" borderId="0" xfId="42" applyNumberFormat="1" applyFont="1" applyFill="1" applyBorder="1" applyAlignment="1" applyProtection="1">
      <alignment horizontal="right" vertical="top"/>
      <protection/>
    </xf>
    <xf numFmtId="0" fontId="17" fillId="39" borderId="103" xfId="54" applyFont="1" applyFill="1" applyBorder="1" applyAlignment="1">
      <alignment horizontal="center" wrapText="1"/>
      <protection/>
    </xf>
    <xf numFmtId="0" fontId="17" fillId="39" borderId="103" xfId="54" applyFont="1" applyFill="1" applyBorder="1" applyAlignment="1">
      <alignment/>
      <protection/>
    </xf>
    <xf numFmtId="0" fontId="17" fillId="39" borderId="104" xfId="54" applyFont="1" applyFill="1" applyBorder="1" applyAlignment="1">
      <alignment/>
      <protection/>
    </xf>
    <xf numFmtId="0" fontId="17" fillId="39" borderId="105" xfId="54" applyFont="1" applyFill="1" applyBorder="1" applyAlignment="1">
      <alignment/>
      <protection/>
    </xf>
    <xf numFmtId="0" fontId="23" fillId="39" borderId="106" xfId="54" applyFont="1" applyFill="1" applyBorder="1" applyAlignment="1">
      <alignment horizontal="center"/>
      <protection/>
    </xf>
    <xf numFmtId="0" fontId="1" fillId="39" borderId="107" xfId="54" applyFont="1" applyFill="1" applyBorder="1" applyAlignment="1">
      <alignment horizontal="center"/>
      <protection/>
    </xf>
    <xf numFmtId="0" fontId="28" fillId="0" borderId="73" xfId="54" applyFont="1" applyFill="1" applyBorder="1" applyAlignment="1">
      <alignment horizontal="center"/>
      <protection/>
    </xf>
    <xf numFmtId="4" fontId="29" fillId="0" borderId="54" xfId="54" applyNumberFormat="1" applyFont="1" applyFill="1" applyBorder="1" applyAlignment="1">
      <alignment horizontal="right" vertical="top"/>
      <protection/>
    </xf>
    <xf numFmtId="0" fontId="23" fillId="37" borderId="108" xfId="54" applyFont="1" applyFill="1" applyBorder="1" applyAlignment="1">
      <alignment horizontal="center" vertical="top"/>
      <protection/>
    </xf>
    <xf numFmtId="4" fontId="1" fillId="37" borderId="109" xfId="44" applyNumberFormat="1" applyFont="1" applyFill="1" applyBorder="1" applyAlignment="1" applyProtection="1">
      <alignment horizontal="right" vertical="top"/>
      <protection/>
    </xf>
    <xf numFmtId="0" fontId="30" fillId="38" borderId="110" xfId="54" applyFont="1" applyFill="1" applyBorder="1" applyAlignment="1">
      <alignment horizontal="center" vertical="top"/>
      <protection/>
    </xf>
    <xf numFmtId="4" fontId="20" fillId="38" borderId="111" xfId="44" applyNumberFormat="1" applyFont="1" applyFill="1" applyBorder="1" applyAlignment="1" applyProtection="1">
      <alignment horizontal="right" vertical="top"/>
      <protection/>
    </xf>
    <xf numFmtId="0" fontId="30" fillId="0" borderId="73" xfId="54" applyFont="1" applyFill="1" applyBorder="1" applyAlignment="1">
      <alignment horizontal="center" vertical="top"/>
      <protection/>
    </xf>
    <xf numFmtId="4" fontId="20" fillId="0" borderId="112" xfId="44" applyNumberFormat="1" applyFont="1" applyFill="1" applyBorder="1" applyAlignment="1" applyProtection="1">
      <alignment horizontal="right" vertical="top"/>
      <protection/>
    </xf>
    <xf numFmtId="0" fontId="28" fillId="0" borderId="75" xfId="54" applyFont="1" applyFill="1" applyBorder="1" applyAlignment="1">
      <alignment horizontal="center" vertical="top"/>
      <protection/>
    </xf>
    <xf numFmtId="4" fontId="29" fillId="0" borderId="113" xfId="44" applyNumberFormat="1" applyFont="1" applyFill="1" applyBorder="1" applyAlignment="1" applyProtection="1">
      <alignment horizontal="right" vertical="top"/>
      <protection/>
    </xf>
    <xf numFmtId="0" fontId="23" fillId="0" borderId="75" xfId="54" applyFont="1" applyFill="1" applyBorder="1" applyAlignment="1">
      <alignment horizontal="center" vertical="top"/>
      <protection/>
    </xf>
    <xf numFmtId="4" fontId="1" fillId="0" borderId="113" xfId="42" applyNumberFormat="1" applyFont="1" applyFill="1" applyBorder="1" applyAlignment="1" applyProtection="1">
      <alignment horizontal="right" vertical="top"/>
      <protection/>
    </xf>
    <xf numFmtId="0" fontId="30" fillId="38" borderId="75" xfId="54" applyFont="1" applyFill="1" applyBorder="1" applyAlignment="1">
      <alignment horizontal="center" vertical="top"/>
      <protection/>
    </xf>
    <xf numFmtId="4" fontId="20" fillId="38" borderId="113" xfId="44" applyNumberFormat="1" applyFont="1" applyFill="1" applyBorder="1" applyAlignment="1" applyProtection="1">
      <alignment horizontal="right" vertical="top"/>
      <protection/>
    </xf>
    <xf numFmtId="4" fontId="1" fillId="0" borderId="113" xfId="44" applyNumberFormat="1" applyFont="1" applyFill="1" applyBorder="1" applyAlignment="1" applyProtection="1">
      <alignment horizontal="right" vertical="top"/>
      <protection/>
    </xf>
    <xf numFmtId="4" fontId="1" fillId="43" borderId="113" xfId="44" applyNumberFormat="1" applyFont="1" applyFill="1" applyBorder="1" applyAlignment="1" applyProtection="1">
      <alignment horizontal="right" vertical="top"/>
      <protection/>
    </xf>
    <xf numFmtId="0" fontId="23" fillId="0" borderId="114" xfId="54" applyFont="1" applyFill="1" applyBorder="1" applyAlignment="1">
      <alignment horizontal="center" vertical="top"/>
      <protection/>
    </xf>
    <xf numFmtId="0" fontId="30" fillId="38" borderId="108" xfId="54" applyFont="1" applyFill="1" applyBorder="1" applyAlignment="1">
      <alignment horizontal="center" vertical="top"/>
      <protection/>
    </xf>
    <xf numFmtId="4" fontId="20" fillId="38" borderId="109" xfId="44" applyNumberFormat="1" applyFont="1" applyFill="1" applyBorder="1" applyAlignment="1" applyProtection="1">
      <alignment horizontal="right" vertical="top"/>
      <protection/>
    </xf>
    <xf numFmtId="0" fontId="23" fillId="0" borderId="108" xfId="0" applyFont="1" applyFill="1" applyBorder="1" applyAlignment="1">
      <alignment horizontal="center" vertical="top"/>
    </xf>
    <xf numFmtId="4" fontId="1" fillId="0" borderId="109" xfId="42" applyNumberFormat="1" applyFont="1" applyFill="1" applyBorder="1" applyAlignment="1" applyProtection="1">
      <alignment horizontal="right" vertical="top"/>
      <protection/>
    </xf>
    <xf numFmtId="0" fontId="30" fillId="38" borderId="108" xfId="0" applyFont="1" applyFill="1" applyBorder="1" applyAlignment="1">
      <alignment horizontal="center" vertical="top"/>
    </xf>
    <xf numFmtId="4" fontId="20" fillId="38" borderId="109" xfId="42" applyNumberFormat="1" applyFont="1" applyFill="1" applyBorder="1" applyAlignment="1" applyProtection="1">
      <alignment horizontal="right" vertical="top"/>
      <protection/>
    </xf>
    <xf numFmtId="0" fontId="30" fillId="38" borderId="110" xfId="0" applyFont="1" applyFill="1" applyBorder="1" applyAlignment="1">
      <alignment horizontal="center" vertical="top"/>
    </xf>
    <xf numFmtId="4" fontId="20" fillId="38" borderId="111" xfId="42" applyNumberFormat="1" applyFont="1" applyFill="1" applyBorder="1" applyAlignment="1" applyProtection="1">
      <alignment horizontal="right" vertical="top"/>
      <protection/>
    </xf>
    <xf numFmtId="4" fontId="1" fillId="0" borderId="54" xfId="42" applyNumberFormat="1" applyFont="1" applyFill="1" applyBorder="1" applyAlignment="1" applyProtection="1">
      <alignment horizontal="right" vertical="top"/>
      <protection/>
    </xf>
    <xf numFmtId="0" fontId="23" fillId="47" borderId="110" xfId="54" applyFont="1" applyFill="1" applyBorder="1">
      <alignment/>
      <protection/>
    </xf>
    <xf numFmtId="4" fontId="17" fillId="47" borderId="25" xfId="44" applyNumberFormat="1" applyFont="1" applyFill="1" applyBorder="1" applyAlignment="1" applyProtection="1">
      <alignment horizontal="right" vertical="top"/>
      <protection/>
    </xf>
    <xf numFmtId="4" fontId="17" fillId="47" borderId="111" xfId="44" applyNumberFormat="1" applyFont="1" applyFill="1" applyBorder="1" applyAlignment="1" applyProtection="1">
      <alignment horizontal="right" vertical="top"/>
      <protection/>
    </xf>
    <xf numFmtId="49" fontId="1" fillId="0" borderId="43" xfId="54" applyNumberFormat="1" applyFont="1" applyFill="1" applyBorder="1" applyAlignment="1">
      <alignment horizontal="center" vertical="top"/>
      <protection/>
    </xf>
    <xf numFmtId="0" fontId="1" fillId="0" borderId="19" xfId="54" applyFont="1" applyFill="1" applyBorder="1" applyAlignment="1">
      <alignment horizontal="center" vertical="top"/>
      <protection/>
    </xf>
    <xf numFmtId="4" fontId="1" fillId="0" borderId="109" xfId="44" applyNumberFormat="1" applyFont="1" applyFill="1" applyBorder="1" applyAlignment="1" applyProtection="1">
      <alignment horizontal="right" vertical="top"/>
      <protection/>
    </xf>
    <xf numFmtId="0" fontId="23" fillId="0" borderId="115" xfId="54" applyFont="1" applyFill="1" applyBorder="1" applyAlignment="1">
      <alignment horizontal="center" vertical="top"/>
      <protection/>
    </xf>
    <xf numFmtId="0" fontId="20" fillId="38" borderId="47" xfId="0" applyFont="1" applyFill="1" applyBorder="1" applyAlignment="1">
      <alignment horizontal="center" vertical="top"/>
    </xf>
    <xf numFmtId="49" fontId="1" fillId="0" borderId="75" xfId="0" applyNumberFormat="1" applyFont="1" applyFill="1" applyBorder="1" applyAlignment="1">
      <alignment horizontal="center" vertical="top"/>
    </xf>
    <xf numFmtId="0" fontId="1" fillId="0" borderId="74" xfId="0" applyFont="1" applyFill="1" applyBorder="1" applyAlignment="1">
      <alignment horizontal="center" vertical="top"/>
    </xf>
    <xf numFmtId="0" fontId="1" fillId="0" borderId="47" xfId="0" applyFont="1" applyFill="1" applyBorder="1" applyAlignment="1">
      <alignment wrapText="1"/>
    </xf>
    <xf numFmtId="49" fontId="32" fillId="38" borderId="75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23" fillId="34" borderId="69" xfId="0" applyFont="1" applyFill="1" applyBorder="1" applyAlignment="1">
      <alignment horizontal="center" vertical="top"/>
    </xf>
    <xf numFmtId="0" fontId="23" fillId="34" borderId="11" xfId="0" applyFont="1" applyFill="1" applyBorder="1" applyAlignment="1">
      <alignment horizontal="center" vertical="top"/>
    </xf>
    <xf numFmtId="0" fontId="23" fillId="34" borderId="12" xfId="0" applyFont="1" applyFill="1" applyBorder="1" applyAlignment="1">
      <alignment horizontal="center" vertical="top"/>
    </xf>
    <xf numFmtId="4" fontId="23" fillId="34" borderId="11" xfId="42" applyNumberFormat="1" applyFont="1" applyFill="1" applyBorder="1" applyAlignment="1" applyProtection="1">
      <alignment horizontal="right" vertical="top"/>
      <protection/>
    </xf>
    <xf numFmtId="10" fontId="23" fillId="34" borderId="11" xfId="57" applyNumberFormat="1" applyFont="1" applyFill="1" applyBorder="1" applyAlignment="1" applyProtection="1">
      <alignment horizontal="center" vertical="top"/>
      <protection/>
    </xf>
    <xf numFmtId="4" fontId="23" fillId="34" borderId="11" xfId="42" applyNumberFormat="1" applyFont="1" applyFill="1" applyBorder="1" applyAlignment="1" applyProtection="1">
      <alignment vertical="top"/>
      <protection/>
    </xf>
    <xf numFmtId="4" fontId="23" fillId="34" borderId="70" xfId="42" applyNumberFormat="1" applyFont="1" applyFill="1" applyBorder="1" applyAlignment="1" applyProtection="1">
      <alignment vertical="top"/>
      <protection/>
    </xf>
    <xf numFmtId="0" fontId="42" fillId="34" borderId="12" xfId="0" applyFont="1" applyFill="1" applyBorder="1" applyAlignment="1">
      <alignment vertical="top" wrapText="1"/>
    </xf>
    <xf numFmtId="0" fontId="36" fillId="34" borderId="12" xfId="0" applyFont="1" applyFill="1" applyBorder="1" applyAlignment="1">
      <alignment wrapText="1"/>
    </xf>
    <xf numFmtId="0" fontId="10" fillId="34" borderId="0" xfId="0" applyFont="1" applyFill="1" applyBorder="1" applyAlignment="1">
      <alignment horizontal="center"/>
    </xf>
    <xf numFmtId="0" fontId="10" fillId="34" borderId="55" xfId="0" applyFont="1" applyFill="1" applyBorder="1" applyAlignment="1">
      <alignment horizontal="center"/>
    </xf>
    <xf numFmtId="0" fontId="11" fillId="34" borderId="76" xfId="0" applyFont="1" applyFill="1" applyBorder="1" applyAlignment="1">
      <alignment horizontal="center"/>
    </xf>
    <xf numFmtId="0" fontId="11" fillId="34" borderId="85" xfId="0" applyFont="1" applyFill="1" applyBorder="1" applyAlignment="1">
      <alignment vertical="top"/>
    </xf>
    <xf numFmtId="0" fontId="10" fillId="34" borderId="73" xfId="0" applyFont="1" applyFill="1" applyBorder="1" applyAlignment="1">
      <alignment horizontal="center" vertical="top"/>
    </xf>
    <xf numFmtId="0" fontId="36" fillId="34" borderId="73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4" fontId="35" fillId="34" borderId="116" xfId="42" applyNumberFormat="1" applyFont="1" applyFill="1" applyBorder="1" applyAlignment="1" applyProtection="1">
      <alignment horizontal="right" vertical="top"/>
      <protection/>
    </xf>
    <xf numFmtId="4" fontId="36" fillId="34" borderId="76" xfId="42" applyNumberFormat="1" applyFont="1" applyFill="1" applyBorder="1" applyAlignment="1" applyProtection="1">
      <alignment horizontal="right" vertical="top"/>
      <protection/>
    </xf>
    <xf numFmtId="4" fontId="36" fillId="34" borderId="45" xfId="42" applyNumberFormat="1" applyFont="1" applyFill="1" applyBorder="1" applyAlignment="1" applyProtection="1">
      <alignment horizontal="right" vertical="top"/>
      <protection/>
    </xf>
    <xf numFmtId="10" fontId="35" fillId="34" borderId="45" xfId="42" applyNumberFormat="1" applyFont="1" applyFill="1" applyBorder="1" applyAlignment="1" applyProtection="1">
      <alignment horizontal="center" vertical="top"/>
      <protection/>
    </xf>
    <xf numFmtId="4" fontId="35" fillId="34" borderId="117" xfId="42" applyNumberFormat="1" applyFont="1" applyFill="1" applyBorder="1" applyAlignment="1" applyProtection="1">
      <alignment horizontal="right" vertical="top"/>
      <protection/>
    </xf>
    <xf numFmtId="10" fontId="36" fillId="34" borderId="45" xfId="42" applyNumberFormat="1" applyFont="1" applyFill="1" applyBorder="1" applyAlignment="1" applyProtection="1">
      <alignment horizontal="center" vertical="top"/>
      <protection/>
    </xf>
    <xf numFmtId="0" fontId="17" fillId="41" borderId="44" xfId="0" applyFont="1" applyFill="1" applyBorder="1" applyAlignment="1">
      <alignment horizontal="center" wrapText="1"/>
    </xf>
    <xf numFmtId="0" fontId="17" fillId="41" borderId="44" xfId="0" applyFont="1" applyFill="1" applyBorder="1" applyAlignment="1">
      <alignment horizontal="center"/>
    </xf>
    <xf numFmtId="0" fontId="17" fillId="41" borderId="30" xfId="0" applyFont="1" applyFill="1" applyBorder="1" applyAlignment="1">
      <alignment horizontal="center"/>
    </xf>
    <xf numFmtId="0" fontId="23" fillId="0" borderId="117" xfId="54" applyFont="1" applyFill="1" applyBorder="1" applyAlignment="1">
      <alignment horizontal="center" vertical="top"/>
      <protection/>
    </xf>
    <xf numFmtId="0" fontId="10" fillId="0" borderId="118" xfId="54" applyFont="1" applyFill="1" applyBorder="1" applyAlignment="1">
      <alignment wrapText="1"/>
      <protection/>
    </xf>
    <xf numFmtId="0" fontId="10" fillId="0" borderId="39" xfId="54" applyFont="1" applyFill="1" applyBorder="1" applyAlignment="1">
      <alignment wrapText="1"/>
      <protection/>
    </xf>
    <xf numFmtId="4" fontId="17" fillId="43" borderId="109" xfId="42" applyNumberFormat="1" applyFont="1" applyFill="1" applyBorder="1" applyAlignment="1" applyProtection="1">
      <alignment horizontal="right" vertical="top"/>
      <protection/>
    </xf>
    <xf numFmtId="0" fontId="31" fillId="38" borderId="39" xfId="0" applyFont="1" applyFill="1" applyBorder="1" applyAlignment="1">
      <alignment vertical="top" wrapText="1"/>
    </xf>
    <xf numFmtId="0" fontId="30" fillId="38" borderId="92" xfId="0" applyFont="1" applyFill="1" applyBorder="1" applyAlignment="1">
      <alignment horizontal="center" vertical="top"/>
    </xf>
    <xf numFmtId="0" fontId="23" fillId="0" borderId="117" xfId="0" applyFont="1" applyFill="1" applyBorder="1" applyAlignment="1">
      <alignment horizontal="center" vertical="top"/>
    </xf>
    <xf numFmtId="178" fontId="121" fillId="0" borderId="94" xfId="0" applyNumberFormat="1" applyFont="1" applyBorder="1" applyAlignment="1">
      <alignment horizontal="right"/>
    </xf>
    <xf numFmtId="0" fontId="120" fillId="0" borderId="96" xfId="0" applyFont="1" applyFill="1" applyBorder="1" applyAlignment="1">
      <alignment horizontal="left"/>
    </xf>
    <xf numFmtId="178" fontId="120" fillId="0" borderId="96" xfId="0" applyNumberFormat="1" applyFont="1" applyFill="1" applyBorder="1" applyAlignment="1">
      <alignment horizontal="right"/>
    </xf>
    <xf numFmtId="1" fontId="120" fillId="0" borderId="96" xfId="0" applyNumberFormat="1" applyFont="1" applyFill="1" applyBorder="1" applyAlignment="1">
      <alignment horizontal="center"/>
    </xf>
    <xf numFmtId="0" fontId="31" fillId="38" borderId="11" xfId="0" applyFont="1" applyFill="1" applyBorder="1" applyAlignment="1">
      <alignment vertical="top" wrapText="1"/>
    </xf>
    <xf numFmtId="0" fontId="20" fillId="38" borderId="23" xfId="0" applyFont="1" applyFill="1" applyBorder="1" applyAlignment="1">
      <alignment horizontal="center" vertical="top"/>
    </xf>
    <xf numFmtId="49" fontId="32" fillId="38" borderId="48" xfId="0" applyNumberFormat="1" applyFont="1" applyFill="1" applyBorder="1" applyAlignment="1">
      <alignment horizontal="center" vertical="top"/>
    </xf>
    <xf numFmtId="4" fontId="20" fillId="38" borderId="11" xfId="42" applyNumberFormat="1" applyFont="1" applyFill="1" applyBorder="1" applyAlignment="1" applyProtection="1">
      <alignment horizontal="right" vertical="top"/>
      <protection/>
    </xf>
    <xf numFmtId="0" fontId="23" fillId="0" borderId="110" xfId="0" applyFont="1" applyFill="1" applyBorder="1" applyAlignment="1">
      <alignment horizontal="center" vertical="top"/>
    </xf>
    <xf numFmtId="0" fontId="10" fillId="0" borderId="85" xfId="0" applyFont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49" fontId="1" fillId="0" borderId="86" xfId="0" applyNumberFormat="1" applyFont="1" applyFill="1" applyBorder="1" applyAlignment="1">
      <alignment horizontal="center" vertical="top"/>
    </xf>
    <xf numFmtId="4" fontId="1" fillId="0" borderId="25" xfId="42" applyNumberFormat="1" applyFont="1" applyFill="1" applyBorder="1" applyAlignment="1" applyProtection="1">
      <alignment horizontal="right" vertical="top"/>
      <protection/>
    </xf>
    <xf numFmtId="4" fontId="36" fillId="34" borderId="73" xfId="42" applyNumberFormat="1" applyFont="1" applyFill="1" applyBorder="1" applyAlignment="1" applyProtection="1">
      <alignment horizontal="right" vertical="top"/>
      <protection/>
    </xf>
    <xf numFmtId="10" fontId="36" fillId="34" borderId="73" xfId="42" applyNumberFormat="1" applyFont="1" applyFill="1" applyBorder="1" applyAlignment="1" applyProtection="1">
      <alignment horizontal="center" vertical="top"/>
      <protection/>
    </xf>
    <xf numFmtId="0" fontId="10" fillId="34" borderId="73" xfId="0" applyFont="1" applyFill="1" applyBorder="1" applyAlignment="1">
      <alignment vertical="top" wrapText="1"/>
    </xf>
    <xf numFmtId="0" fontId="10" fillId="34" borderId="119" xfId="0" applyFont="1" applyFill="1" applyBorder="1" applyAlignment="1">
      <alignment horizontal="center" vertical="top"/>
    </xf>
    <xf numFmtId="4" fontId="20" fillId="38" borderId="54" xfId="42" applyNumberFormat="1" applyFont="1" applyFill="1" applyBorder="1" applyAlignment="1" applyProtection="1">
      <alignment horizontal="right" vertical="top"/>
      <protection/>
    </xf>
    <xf numFmtId="4" fontId="1" fillId="0" borderId="111" xfId="42" applyNumberFormat="1" applyFont="1" applyFill="1" applyBorder="1" applyAlignment="1" applyProtection="1">
      <alignment horizontal="right" vertical="top"/>
      <protection/>
    </xf>
    <xf numFmtId="0" fontId="1" fillId="0" borderId="118" xfId="0" applyFont="1" applyFill="1" applyBorder="1" applyAlignment="1">
      <alignment horizontal="center" vertical="top"/>
    </xf>
    <xf numFmtId="49" fontId="1" fillId="0" borderId="120" xfId="0" applyNumberFormat="1" applyFont="1" applyFill="1" applyBorder="1" applyAlignment="1">
      <alignment horizontal="center" vertical="top"/>
    </xf>
    <xf numFmtId="4" fontId="1" fillId="0" borderId="118" xfId="42" applyNumberFormat="1" applyFont="1" applyFill="1" applyBorder="1" applyAlignment="1" applyProtection="1">
      <alignment horizontal="right" vertical="top"/>
      <protection/>
    </xf>
    <xf numFmtId="4" fontId="1" fillId="0" borderId="121" xfId="42" applyNumberFormat="1" applyFont="1" applyFill="1" applyBorder="1" applyAlignment="1" applyProtection="1">
      <alignment horizontal="right" vertical="top"/>
      <protection/>
    </xf>
    <xf numFmtId="0" fontId="17" fillId="0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114" fillId="0" borderId="0" xfId="59" applyNumberFormat="1" applyBorder="1" applyAlignment="1" applyProtection="1">
      <alignment/>
      <protection/>
    </xf>
    <xf numFmtId="0" fontId="6" fillId="0" borderId="0" xfId="59" applyNumberFormat="1" applyFont="1" applyBorder="1" applyAlignment="1" applyProtection="1">
      <alignment horizontal="left"/>
      <protection/>
    </xf>
    <xf numFmtId="0" fontId="1" fillId="0" borderId="0" xfId="59" applyNumberFormat="1" applyFont="1" applyBorder="1" applyAlignment="1" applyProtection="1">
      <alignment/>
      <protection/>
    </xf>
    <xf numFmtId="0" fontId="1" fillId="0" borderId="0" xfId="59" applyNumberFormat="1" applyFont="1" applyBorder="1" applyAlignment="1" applyProtection="1">
      <alignment horizontal="left"/>
      <protection/>
    </xf>
    <xf numFmtId="0" fontId="6" fillId="0" borderId="0" xfId="59" applyNumberFormat="1" applyFont="1" applyBorder="1" applyAlignment="1" applyProtection="1">
      <alignment/>
      <protection/>
    </xf>
    <xf numFmtId="0" fontId="4" fillId="0" borderId="0" xfId="59" applyNumberFormat="1" applyFont="1" applyBorder="1" applyAlignment="1" applyProtection="1">
      <alignment horizontal="center" wrapText="1"/>
      <protection/>
    </xf>
    <xf numFmtId="0" fontId="4" fillId="0" borderId="0" xfId="59" applyNumberFormat="1" applyFont="1" applyBorder="1" applyAlignment="1" applyProtection="1">
      <alignment/>
      <protection/>
    </xf>
    <xf numFmtId="0" fontId="10" fillId="48" borderId="122" xfId="59" applyNumberFormat="1" applyFont="1" applyFill="1" applyBorder="1" applyAlignment="1" applyProtection="1">
      <alignment horizontal="center"/>
      <protection/>
    </xf>
    <xf numFmtId="0" fontId="10" fillId="48" borderId="123" xfId="59" applyNumberFormat="1" applyFont="1" applyFill="1" applyBorder="1" applyAlignment="1" applyProtection="1">
      <alignment horizontal="center"/>
      <protection/>
    </xf>
    <xf numFmtId="0" fontId="10" fillId="48" borderId="123" xfId="59" applyNumberFormat="1" applyFont="1" applyFill="1" applyBorder="1" applyAlignment="1" applyProtection="1">
      <alignment horizontal="center" vertical="top" wrapText="1"/>
      <protection/>
    </xf>
    <xf numFmtId="0" fontId="10" fillId="0" borderId="0" xfId="59" applyNumberFormat="1" applyFont="1" applyBorder="1" applyAlignment="1" applyProtection="1">
      <alignment horizontal="center"/>
      <protection/>
    </xf>
    <xf numFmtId="0" fontId="10" fillId="48" borderId="57" xfId="59" applyNumberFormat="1" applyFont="1" applyFill="1" applyBorder="1" applyAlignment="1" applyProtection="1">
      <alignment/>
      <protection/>
    </xf>
    <xf numFmtId="0" fontId="10" fillId="48" borderId="45" xfId="59" applyNumberFormat="1" applyFont="1" applyFill="1" applyBorder="1" applyAlignment="1" applyProtection="1">
      <alignment/>
      <protection/>
    </xf>
    <xf numFmtId="0" fontId="10" fillId="48" borderId="44" xfId="59" applyNumberFormat="1" applyFont="1" applyFill="1" applyBorder="1" applyAlignment="1" applyProtection="1">
      <alignment/>
      <protection/>
    </xf>
    <xf numFmtId="0" fontId="10" fillId="48" borderId="45" xfId="59" applyNumberFormat="1" applyFont="1" applyFill="1" applyBorder="1" applyAlignment="1" applyProtection="1">
      <alignment horizontal="center" vertical="top" wrapText="1"/>
      <protection/>
    </xf>
    <xf numFmtId="0" fontId="10" fillId="0" borderId="0" xfId="59" applyNumberFormat="1" applyFont="1" applyBorder="1" applyAlignment="1" applyProtection="1">
      <alignment/>
      <protection/>
    </xf>
    <xf numFmtId="0" fontId="10" fillId="48" borderId="30" xfId="59" applyNumberFormat="1" applyFont="1" applyFill="1" applyBorder="1" applyAlignment="1" applyProtection="1">
      <alignment horizontal="center"/>
      <protection/>
    </xf>
    <xf numFmtId="0" fontId="10" fillId="48" borderId="44" xfId="59" applyNumberFormat="1" applyFont="1" applyFill="1" applyBorder="1" applyAlignment="1" applyProtection="1">
      <alignment horizontal="center"/>
      <protection/>
    </xf>
    <xf numFmtId="0" fontId="10" fillId="48" borderId="62" xfId="59" applyNumberFormat="1" applyFont="1" applyFill="1" applyBorder="1" applyAlignment="1" applyProtection="1">
      <alignment horizontal="center"/>
      <protection/>
    </xf>
    <xf numFmtId="0" fontId="10" fillId="0" borderId="0" xfId="59" applyNumberFormat="1" applyFont="1" applyBorder="1" applyAlignment="1" applyProtection="1">
      <alignment wrapText="1"/>
      <protection/>
    </xf>
    <xf numFmtId="0" fontId="10" fillId="0" borderId="71" xfId="59" applyNumberFormat="1" applyFont="1" applyBorder="1" applyAlignment="1" applyProtection="1">
      <alignment/>
      <protection/>
    </xf>
    <xf numFmtId="4" fontId="10" fillId="48" borderId="44" xfId="59" applyNumberFormat="1" applyFont="1" applyFill="1" applyBorder="1" applyAlignment="1" applyProtection="1">
      <alignment/>
      <protection/>
    </xf>
    <xf numFmtId="4" fontId="10" fillId="48" borderId="124" xfId="59" applyNumberFormat="1" applyFont="1" applyFill="1" applyBorder="1" applyAlignment="1" applyProtection="1">
      <alignment/>
      <protection/>
    </xf>
    <xf numFmtId="4" fontId="10" fillId="0" borderId="44" xfId="59" applyNumberFormat="1" applyFont="1" applyBorder="1" applyAlignment="1" applyProtection="1">
      <alignment/>
      <protection/>
    </xf>
    <xf numFmtId="0" fontId="10" fillId="0" borderId="88" xfId="59" applyNumberFormat="1" applyFont="1" applyBorder="1" applyAlignment="1" applyProtection="1">
      <alignment/>
      <protection/>
    </xf>
    <xf numFmtId="4" fontId="11" fillId="48" borderId="44" xfId="59" applyNumberFormat="1" applyFont="1" applyFill="1" applyBorder="1" applyAlignment="1" applyProtection="1">
      <alignment horizontal="right" indent="1"/>
      <protection/>
    </xf>
    <xf numFmtId="4" fontId="11" fillId="0" borderId="44" xfId="59" applyNumberFormat="1" applyFont="1" applyBorder="1" applyAlignment="1" applyProtection="1">
      <alignment horizontal="right" indent="1"/>
      <protection/>
    </xf>
    <xf numFmtId="4" fontId="10" fillId="0" borderId="73" xfId="59" applyNumberFormat="1" applyFont="1" applyBorder="1" applyAlignment="1" applyProtection="1">
      <alignment horizontal="right" indent="1"/>
      <protection/>
    </xf>
    <xf numFmtId="0" fontId="11" fillId="0" borderId="124" xfId="59" applyNumberFormat="1" applyFont="1" applyBorder="1" applyAlignment="1" applyProtection="1">
      <alignment/>
      <protection/>
    </xf>
    <xf numFmtId="0" fontId="11" fillId="0" borderId="125" xfId="59" applyNumberFormat="1" applyFont="1" applyBorder="1" applyAlignment="1" applyProtection="1">
      <alignment/>
      <protection/>
    </xf>
    <xf numFmtId="0" fontId="11" fillId="0" borderId="126" xfId="59" applyNumberFormat="1" applyFont="1" applyBorder="1" applyAlignment="1" applyProtection="1">
      <alignment/>
      <protection/>
    </xf>
    <xf numFmtId="0" fontId="11" fillId="0" borderId="0" xfId="59" applyNumberFormat="1" applyFont="1" applyBorder="1" applyAlignment="1" applyProtection="1">
      <alignment/>
      <protection/>
    </xf>
    <xf numFmtId="0" fontId="35" fillId="0" borderId="119" xfId="59" applyNumberFormat="1" applyFont="1" applyBorder="1" applyAlignment="1" applyProtection="1">
      <alignment/>
      <protection/>
    </xf>
    <xf numFmtId="0" fontId="35" fillId="0" borderId="104" xfId="59" applyNumberFormat="1" applyFont="1" applyBorder="1" applyAlignment="1" applyProtection="1">
      <alignment/>
      <protection/>
    </xf>
    <xf numFmtId="0" fontId="35" fillId="0" borderId="127" xfId="59" applyNumberFormat="1" applyFont="1" applyBorder="1" applyAlignment="1" applyProtection="1">
      <alignment/>
      <protection/>
    </xf>
    <xf numFmtId="4" fontId="35" fillId="48" borderId="62" xfId="59" applyNumberFormat="1" applyFont="1" applyFill="1" applyBorder="1" applyAlignment="1" applyProtection="1">
      <alignment horizontal="right" indent="1"/>
      <protection/>
    </xf>
    <xf numFmtId="4" fontId="35" fillId="0" borderId="62" xfId="59" applyNumberFormat="1" applyFont="1" applyBorder="1" applyAlignment="1" applyProtection="1">
      <alignment horizontal="right" indent="1"/>
      <protection/>
    </xf>
    <xf numFmtId="0" fontId="35" fillId="0" borderId="73" xfId="59" applyNumberFormat="1" applyFont="1" applyBorder="1" applyAlignment="1" applyProtection="1">
      <alignment/>
      <protection/>
    </xf>
    <xf numFmtId="0" fontId="35" fillId="0" borderId="0" xfId="59" applyNumberFormat="1" applyFont="1" applyBorder="1" applyAlignment="1" applyProtection="1">
      <alignment/>
      <protection/>
    </xf>
    <xf numFmtId="0" fontId="35" fillId="0" borderId="88" xfId="59" applyNumberFormat="1" applyFont="1" applyBorder="1" applyAlignment="1" applyProtection="1">
      <alignment/>
      <protection/>
    </xf>
    <xf numFmtId="0" fontId="35" fillId="0" borderId="80" xfId="59" applyNumberFormat="1" applyFont="1" applyBorder="1" applyAlignment="1" applyProtection="1">
      <alignment/>
      <protection/>
    </xf>
    <xf numFmtId="0" fontId="35" fillId="0" borderId="85" xfId="59" applyNumberFormat="1" applyFont="1" applyBorder="1" applyAlignment="1" applyProtection="1">
      <alignment/>
      <protection/>
    </xf>
    <xf numFmtId="0" fontId="35" fillId="0" borderId="128" xfId="59" applyNumberFormat="1" applyFont="1" applyBorder="1" applyAlignment="1" applyProtection="1">
      <alignment/>
      <protection/>
    </xf>
    <xf numFmtId="4" fontId="35" fillId="48" borderId="45" xfId="59" applyNumberFormat="1" applyFont="1" applyFill="1" applyBorder="1" applyAlignment="1" applyProtection="1">
      <alignment horizontal="right" indent="1"/>
      <protection/>
    </xf>
    <xf numFmtId="4" fontId="35" fillId="0" borderId="45" xfId="59" applyNumberFormat="1" applyFont="1" applyBorder="1" applyAlignment="1" applyProtection="1">
      <alignment horizontal="right" indent="1"/>
      <protection/>
    </xf>
    <xf numFmtId="0" fontId="35" fillId="0" borderId="129" xfId="59" applyNumberFormat="1" applyFont="1" applyBorder="1" applyAlignment="1" applyProtection="1">
      <alignment/>
      <protection/>
    </xf>
    <xf numFmtId="0" fontId="12" fillId="0" borderId="130" xfId="59" applyNumberFormat="1" applyFont="1" applyBorder="1" applyAlignment="1" applyProtection="1">
      <alignment/>
      <protection/>
    </xf>
    <xf numFmtId="0" fontId="12" fillId="0" borderId="125" xfId="59" applyNumberFormat="1" applyFont="1" applyBorder="1" applyAlignment="1" applyProtection="1">
      <alignment/>
      <protection/>
    </xf>
    <xf numFmtId="4" fontId="12" fillId="48" borderId="44" xfId="59" applyNumberFormat="1" applyFont="1" applyFill="1" applyBorder="1" applyAlignment="1" applyProtection="1">
      <alignment horizontal="right" indent="1"/>
      <protection/>
    </xf>
    <xf numFmtId="4" fontId="12" fillId="0" borderId="44" xfId="59" applyNumberFormat="1" applyFont="1" applyBorder="1" applyAlignment="1" applyProtection="1">
      <alignment horizontal="right" indent="1"/>
      <protection/>
    </xf>
    <xf numFmtId="0" fontId="12" fillId="0" borderId="85" xfId="59" applyNumberFormat="1" applyFont="1" applyBorder="1" applyAlignment="1" applyProtection="1">
      <alignment/>
      <protection/>
    </xf>
    <xf numFmtId="0" fontId="12" fillId="0" borderId="129" xfId="59" applyNumberFormat="1" applyFont="1" applyBorder="1" applyAlignment="1" applyProtection="1">
      <alignment/>
      <protection/>
    </xf>
    <xf numFmtId="0" fontId="12" fillId="0" borderId="0" xfId="59" applyNumberFormat="1" applyFont="1" applyBorder="1" applyAlignment="1" applyProtection="1">
      <alignment/>
      <protection/>
    </xf>
    <xf numFmtId="0" fontId="36" fillId="0" borderId="119" xfId="59" applyNumberFormat="1" applyFont="1" applyBorder="1" applyAlignment="1" applyProtection="1">
      <alignment/>
      <protection/>
    </xf>
    <xf numFmtId="0" fontId="36" fillId="0" borderId="104" xfId="59" applyNumberFormat="1" applyFont="1" applyBorder="1" applyAlignment="1" applyProtection="1">
      <alignment/>
      <protection/>
    </xf>
    <xf numFmtId="0" fontId="36" fillId="0" borderId="127" xfId="59" applyNumberFormat="1" applyFont="1" applyBorder="1" applyAlignment="1" applyProtection="1">
      <alignment/>
      <protection/>
    </xf>
    <xf numFmtId="4" fontId="36" fillId="48" borderId="62" xfId="59" applyNumberFormat="1" applyFont="1" applyFill="1" applyBorder="1" applyAlignment="1" applyProtection="1">
      <alignment horizontal="right" indent="1"/>
      <protection/>
    </xf>
    <xf numFmtId="0" fontId="36" fillId="0" borderId="0" xfId="59" applyNumberFormat="1" applyFont="1" applyBorder="1" applyAlignment="1" applyProtection="1">
      <alignment/>
      <protection/>
    </xf>
    <xf numFmtId="0" fontId="36" fillId="0" borderId="88" xfId="59" applyNumberFormat="1" applyFont="1" applyBorder="1" applyAlignment="1" applyProtection="1">
      <alignment/>
      <protection/>
    </xf>
    <xf numFmtId="0" fontId="10" fillId="0" borderId="30" xfId="59" applyNumberFormat="1" applyFont="1" applyBorder="1" applyAlignment="1" applyProtection="1">
      <alignment vertical="top"/>
      <protection/>
    </xf>
    <xf numFmtId="0" fontId="10" fillId="0" borderId="44" xfId="59" applyNumberFormat="1" applyFont="1" applyBorder="1" applyAlignment="1" applyProtection="1">
      <alignment vertical="top"/>
      <protection/>
    </xf>
    <xf numFmtId="4" fontId="10" fillId="48" borderId="44" xfId="59" applyNumberFormat="1" applyFont="1" applyFill="1" applyBorder="1" applyAlignment="1" applyProtection="1">
      <alignment horizontal="right" vertical="top" indent="1"/>
      <protection/>
    </xf>
    <xf numFmtId="4" fontId="10" fillId="0" borderId="44" xfId="59" applyNumberFormat="1" applyFont="1" applyBorder="1" applyAlignment="1" applyProtection="1">
      <alignment horizontal="right" vertical="top" indent="1"/>
      <protection/>
    </xf>
    <xf numFmtId="4" fontId="10" fillId="0" borderId="45" xfId="59" applyNumberFormat="1" applyFont="1" applyBorder="1" applyAlignment="1" applyProtection="1">
      <alignment horizontal="right" vertical="top" indent="1"/>
      <protection/>
    </xf>
    <xf numFmtId="0" fontId="10" fillId="0" borderId="30" xfId="59" applyNumberFormat="1" applyFont="1" applyBorder="1" applyAlignment="1" applyProtection="1">
      <alignment/>
      <protection/>
    </xf>
    <xf numFmtId="0" fontId="10" fillId="0" borderId="44" xfId="59" applyNumberFormat="1" applyFont="1" applyBorder="1" applyAlignment="1" applyProtection="1">
      <alignment/>
      <protection/>
    </xf>
    <xf numFmtId="4" fontId="10" fillId="48" borderId="44" xfId="59" applyNumberFormat="1" applyFont="1" applyFill="1" applyBorder="1" applyAlignment="1" applyProtection="1">
      <alignment horizontal="right" indent="1"/>
      <protection/>
    </xf>
    <xf numFmtId="4" fontId="10" fillId="0" borderId="44" xfId="59" applyNumberFormat="1" applyFont="1" applyBorder="1" applyAlignment="1" applyProtection="1">
      <alignment horizontal="right" indent="1"/>
      <protection/>
    </xf>
    <xf numFmtId="0" fontId="36" fillId="0" borderId="130" xfId="59" applyNumberFormat="1" applyFont="1" applyBorder="1" applyAlignment="1" applyProtection="1">
      <alignment/>
      <protection/>
    </xf>
    <xf numFmtId="0" fontId="36" fillId="0" borderId="125" xfId="59" applyNumberFormat="1" applyFont="1" applyBorder="1" applyAlignment="1" applyProtection="1">
      <alignment/>
      <protection/>
    </xf>
    <xf numFmtId="4" fontId="36" fillId="48" borderId="44" xfId="59" applyNumberFormat="1" applyFont="1" applyFill="1" applyBorder="1" applyAlignment="1" applyProtection="1">
      <alignment horizontal="right" indent="1"/>
      <protection/>
    </xf>
    <xf numFmtId="0" fontId="36" fillId="0" borderId="126" xfId="59" applyNumberFormat="1" applyFont="1" applyBorder="1" applyAlignment="1" applyProtection="1">
      <alignment/>
      <protection/>
    </xf>
    <xf numFmtId="0" fontId="10" fillId="0" borderId="57" xfId="59" applyNumberFormat="1" applyFont="1" applyBorder="1" applyAlignment="1" applyProtection="1">
      <alignment vertical="top"/>
      <protection/>
    </xf>
    <xf numFmtId="0" fontId="10" fillId="0" borderId="45" xfId="59" applyNumberFormat="1" applyFont="1" applyBorder="1" applyAlignment="1" applyProtection="1">
      <alignment vertical="top"/>
      <protection/>
    </xf>
    <xf numFmtId="0" fontId="10" fillId="0" borderId="76" xfId="59" applyNumberFormat="1" applyFont="1" applyBorder="1" applyAlignment="1" applyProtection="1">
      <alignment vertical="top"/>
      <protection/>
    </xf>
    <xf numFmtId="4" fontId="10" fillId="48" borderId="0" xfId="59" applyNumberFormat="1" applyFont="1" applyFill="1" applyBorder="1" applyAlignment="1" applyProtection="1">
      <alignment horizontal="right" indent="1"/>
      <protection/>
    </xf>
    <xf numFmtId="4" fontId="10" fillId="0" borderId="0" xfId="59" applyNumberFormat="1" applyFont="1" applyBorder="1" applyAlignment="1" applyProtection="1">
      <alignment horizontal="right" indent="1"/>
      <protection/>
    </xf>
    <xf numFmtId="0" fontId="12" fillId="0" borderId="61" xfId="59" applyNumberFormat="1" applyFont="1" applyBorder="1" applyAlignment="1" applyProtection="1">
      <alignment/>
      <protection/>
    </xf>
    <xf numFmtId="0" fontId="12" fillId="0" borderId="126" xfId="59" applyNumberFormat="1" applyFont="1" applyBorder="1" applyAlignment="1" applyProtection="1">
      <alignment/>
      <protection/>
    </xf>
    <xf numFmtId="0" fontId="36" fillId="0" borderId="80" xfId="59" applyNumberFormat="1" applyFont="1" applyBorder="1" applyAlignment="1" applyProtection="1">
      <alignment/>
      <protection/>
    </xf>
    <xf numFmtId="0" fontId="36" fillId="0" borderId="85" xfId="59" applyNumberFormat="1" applyFont="1" applyBorder="1" applyAlignment="1" applyProtection="1">
      <alignment/>
      <protection/>
    </xf>
    <xf numFmtId="0" fontId="36" fillId="0" borderId="112" xfId="59" applyNumberFormat="1" applyFont="1" applyBorder="1" applyAlignment="1" applyProtection="1">
      <alignment/>
      <protection/>
    </xf>
    <xf numFmtId="0" fontId="36" fillId="0" borderId="131" xfId="59" applyNumberFormat="1" applyFont="1" applyBorder="1" applyAlignment="1" applyProtection="1">
      <alignment/>
      <protection/>
    </xf>
    <xf numFmtId="0" fontId="36" fillId="0" borderId="132" xfId="59" applyNumberFormat="1" applyFont="1" applyBorder="1" applyAlignment="1" applyProtection="1">
      <alignment/>
      <protection/>
    </xf>
    <xf numFmtId="0" fontId="36" fillId="0" borderId="71" xfId="59" applyNumberFormat="1" applyFont="1" applyBorder="1" applyAlignment="1" applyProtection="1">
      <alignment/>
      <protection/>
    </xf>
    <xf numFmtId="4" fontId="36" fillId="48" borderId="55" xfId="59" applyNumberFormat="1" applyFont="1" applyFill="1" applyBorder="1" applyAlignment="1" applyProtection="1">
      <alignment horizontal="right" indent="1"/>
      <protection/>
    </xf>
    <xf numFmtId="0" fontId="36" fillId="0" borderId="73" xfId="59" applyNumberFormat="1" applyFont="1" applyBorder="1" applyAlignment="1" applyProtection="1">
      <alignment horizontal="left" wrapText="1"/>
      <protection/>
    </xf>
    <xf numFmtId="0" fontId="36" fillId="0" borderId="0" xfId="59" applyNumberFormat="1" applyFont="1" applyBorder="1" applyAlignment="1" applyProtection="1">
      <alignment horizontal="left" wrapText="1"/>
      <protection/>
    </xf>
    <xf numFmtId="0" fontId="36" fillId="0" borderId="88" xfId="59" applyNumberFormat="1" applyFont="1" applyBorder="1" applyAlignment="1" applyProtection="1">
      <alignment horizontal="left" wrapText="1"/>
      <protection/>
    </xf>
    <xf numFmtId="0" fontId="10" fillId="0" borderId="130" xfId="59" applyNumberFormat="1" applyFont="1" applyBorder="1" applyAlignment="1" applyProtection="1">
      <alignment vertical="top"/>
      <protection/>
    </xf>
    <xf numFmtId="0" fontId="10" fillId="0" borderId="124" xfId="59" applyNumberFormat="1" applyFont="1" applyBorder="1" applyAlignment="1" applyProtection="1">
      <alignment vertical="top"/>
      <protection/>
    </xf>
    <xf numFmtId="0" fontId="10" fillId="0" borderId="130" xfId="59" applyNumberFormat="1" applyFont="1" applyBorder="1" applyAlignment="1" applyProtection="1">
      <alignment/>
      <protection/>
    </xf>
    <xf numFmtId="0" fontId="10" fillId="0" borderId="125" xfId="59" applyNumberFormat="1" applyFont="1" applyBorder="1" applyAlignment="1" applyProtection="1">
      <alignment/>
      <protection/>
    </xf>
    <xf numFmtId="4" fontId="10" fillId="48" borderId="124" xfId="59" applyNumberFormat="1" applyFont="1" applyFill="1" applyBorder="1" applyAlignment="1" applyProtection="1">
      <alignment horizontal="right" indent="1"/>
      <protection/>
    </xf>
    <xf numFmtId="4" fontId="10" fillId="48" borderId="125" xfId="59" applyNumberFormat="1" applyFont="1" applyFill="1" applyBorder="1" applyAlignment="1" applyProtection="1">
      <alignment horizontal="right" indent="1"/>
      <protection/>
    </xf>
    <xf numFmtId="4" fontId="10" fillId="0" borderId="125" xfId="59" applyNumberFormat="1" applyFont="1" applyBorder="1" applyAlignment="1" applyProtection="1">
      <alignment horizontal="right" indent="1"/>
      <protection/>
    </xf>
    <xf numFmtId="0" fontId="10" fillId="0" borderId="126" xfId="59" applyNumberFormat="1" applyFont="1" applyBorder="1" applyAlignment="1" applyProtection="1">
      <alignment/>
      <protection/>
    </xf>
    <xf numFmtId="0" fontId="11" fillId="0" borderId="130" xfId="59" applyNumberFormat="1" applyFont="1" applyBorder="1" applyAlignment="1" applyProtection="1">
      <alignment/>
      <protection/>
    </xf>
    <xf numFmtId="0" fontId="11" fillId="0" borderId="61" xfId="59" applyNumberFormat="1" applyFont="1" applyBorder="1" applyAlignment="1" applyProtection="1">
      <alignment/>
      <protection/>
    </xf>
    <xf numFmtId="0" fontId="35" fillId="0" borderId="130" xfId="59" applyNumberFormat="1" applyFont="1" applyBorder="1" applyAlignment="1" applyProtection="1">
      <alignment/>
      <protection/>
    </xf>
    <xf numFmtId="0" fontId="35" fillId="0" borderId="125" xfId="59" applyNumberFormat="1" applyFont="1" applyBorder="1" applyAlignment="1" applyProtection="1">
      <alignment/>
      <protection/>
    </xf>
    <xf numFmtId="0" fontId="35" fillId="0" borderId="61" xfId="59" applyNumberFormat="1" applyFont="1" applyBorder="1" applyAlignment="1" applyProtection="1">
      <alignment/>
      <protection/>
    </xf>
    <xf numFmtId="0" fontId="35" fillId="0" borderId="124" xfId="59" applyNumberFormat="1" applyFont="1" applyBorder="1" applyAlignment="1" applyProtection="1">
      <alignment/>
      <protection/>
    </xf>
    <xf numFmtId="0" fontId="35" fillId="0" borderId="126" xfId="59" applyNumberFormat="1" applyFont="1" applyBorder="1" applyAlignment="1" applyProtection="1">
      <alignment/>
      <protection/>
    </xf>
    <xf numFmtId="0" fontId="10" fillId="0" borderId="61" xfId="59" applyNumberFormat="1" applyFont="1" applyBorder="1" applyAlignment="1" applyProtection="1">
      <alignment/>
      <protection/>
    </xf>
    <xf numFmtId="0" fontId="10" fillId="0" borderId="124" xfId="59" applyNumberFormat="1" applyFont="1" applyBorder="1" applyAlignment="1" applyProtection="1">
      <alignment/>
      <protection/>
    </xf>
    <xf numFmtId="0" fontId="120" fillId="0" borderId="30" xfId="59" applyNumberFormat="1" applyFont="1" applyBorder="1" applyAlignment="1" applyProtection="1">
      <alignment vertical="top"/>
      <protection/>
    </xf>
    <xf numFmtId="0" fontId="120" fillId="0" borderId="44" xfId="59" applyNumberFormat="1" applyFont="1" applyBorder="1" applyAlignment="1" applyProtection="1">
      <alignment vertical="top"/>
      <protection/>
    </xf>
    <xf numFmtId="2" fontId="120" fillId="0" borderId="44" xfId="59" applyNumberFormat="1" applyFont="1" applyBorder="1" applyAlignment="1" applyProtection="1">
      <alignment wrapText="1"/>
      <protection/>
    </xf>
    <xf numFmtId="4" fontId="120" fillId="48" borderId="44" xfId="59" applyNumberFormat="1" applyFont="1" applyFill="1" applyBorder="1" applyAlignment="1" applyProtection="1">
      <alignment horizontal="right" vertical="top" indent="1"/>
      <protection/>
    </xf>
    <xf numFmtId="4" fontId="120" fillId="0" borderId="44" xfId="59" applyNumberFormat="1" applyFont="1" applyBorder="1" applyAlignment="1" applyProtection="1">
      <alignment horizontal="right" vertical="top" indent="1"/>
      <protection/>
    </xf>
    <xf numFmtId="0" fontId="120" fillId="0" borderId="44" xfId="59" applyNumberFormat="1" applyFont="1" applyBorder="1" applyAlignment="1" applyProtection="1">
      <alignment wrapText="1"/>
      <protection/>
    </xf>
    <xf numFmtId="0" fontId="123" fillId="0" borderId="124" xfId="59" applyNumberFormat="1" applyFont="1" applyBorder="1" applyAlignment="1" applyProtection="1">
      <alignment horizontal="center"/>
      <protection/>
    </xf>
    <xf numFmtId="0" fontId="123" fillId="0" borderId="125" xfId="59" applyNumberFormat="1" applyFont="1" applyBorder="1" applyAlignment="1" applyProtection="1">
      <alignment horizontal="center"/>
      <protection/>
    </xf>
    <xf numFmtId="0" fontId="123" fillId="0" borderId="126" xfId="59" applyNumberFormat="1" applyFont="1" applyBorder="1" applyAlignment="1" applyProtection="1">
      <alignment horizontal="center"/>
      <protection/>
    </xf>
    <xf numFmtId="0" fontId="115" fillId="0" borderId="0" xfId="0" applyFont="1" applyAlignment="1">
      <alignment/>
    </xf>
    <xf numFmtId="0" fontId="120" fillId="0" borderId="44" xfId="59" applyNumberFormat="1" applyFont="1" applyBorder="1" applyAlignment="1" applyProtection="1">
      <alignment vertical="top" wrapText="1"/>
      <protection/>
    </xf>
    <xf numFmtId="4" fontId="36" fillId="48" borderId="45" xfId="59" applyNumberFormat="1" applyFont="1" applyFill="1" applyBorder="1" applyAlignment="1" applyProtection="1">
      <alignment horizontal="right" indent="1"/>
      <protection/>
    </xf>
    <xf numFmtId="0" fontId="36" fillId="0" borderId="129" xfId="59" applyNumberFormat="1" applyFont="1" applyBorder="1" applyAlignment="1" applyProtection="1">
      <alignment/>
      <protection/>
    </xf>
    <xf numFmtId="0" fontId="10" fillId="0" borderId="44" xfId="59" applyNumberFormat="1" applyFont="1" applyBorder="1" applyAlignment="1" applyProtection="1">
      <alignment vertical="top" wrapText="1"/>
      <protection/>
    </xf>
    <xf numFmtId="4" fontId="10" fillId="0" borderId="62" xfId="59" applyNumberFormat="1" applyFont="1" applyBorder="1" applyAlignment="1" applyProtection="1">
      <alignment horizontal="right" vertical="top" indent="1"/>
      <protection/>
    </xf>
    <xf numFmtId="0" fontId="11" fillId="0" borderId="71" xfId="59" applyNumberFormat="1" applyFont="1" applyBorder="1" applyAlignment="1" applyProtection="1">
      <alignment/>
      <protection/>
    </xf>
    <xf numFmtId="0" fontId="11" fillId="0" borderId="112" xfId="59" applyNumberFormat="1" applyFont="1" applyBorder="1" applyAlignment="1" applyProtection="1">
      <alignment/>
      <protection/>
    </xf>
    <xf numFmtId="4" fontId="11" fillId="48" borderId="55" xfId="59" applyNumberFormat="1" applyFont="1" applyFill="1" applyBorder="1" applyAlignment="1" applyProtection="1">
      <alignment horizontal="right" indent="1"/>
      <protection/>
    </xf>
    <xf numFmtId="4" fontId="11" fillId="48" borderId="73" xfId="59" applyNumberFormat="1" applyFont="1" applyFill="1" applyBorder="1" applyAlignment="1" applyProtection="1">
      <alignment horizontal="right" indent="1"/>
      <protection/>
    </xf>
    <xf numFmtId="4" fontId="11" fillId="49" borderId="62" xfId="59" applyNumberFormat="1" applyFont="1" applyFill="1" applyBorder="1" applyAlignment="1" applyProtection="1">
      <alignment horizontal="right" vertical="top" indent="1"/>
      <protection/>
    </xf>
    <xf numFmtId="0" fontId="11" fillId="0" borderId="88" xfId="59" applyNumberFormat="1" applyFont="1" applyBorder="1" applyAlignment="1" applyProtection="1">
      <alignment/>
      <protection/>
    </xf>
    <xf numFmtId="0" fontId="35" fillId="0" borderId="71" xfId="59" applyNumberFormat="1" applyFont="1" applyBorder="1" applyAlignment="1" applyProtection="1">
      <alignment/>
      <protection/>
    </xf>
    <xf numFmtId="4" fontId="35" fillId="48" borderId="55" xfId="59" applyNumberFormat="1" applyFont="1" applyFill="1" applyBorder="1" applyAlignment="1" applyProtection="1">
      <alignment horizontal="right" indent="1"/>
      <protection/>
    </xf>
    <xf numFmtId="4" fontId="11" fillId="49" borderId="55" xfId="59" applyNumberFormat="1" applyFont="1" applyFill="1" applyBorder="1" applyAlignment="1" applyProtection="1">
      <alignment horizontal="right" indent="1"/>
      <protection/>
    </xf>
    <xf numFmtId="0" fontId="35" fillId="0" borderId="77" xfId="59" applyNumberFormat="1" applyFont="1" applyBorder="1" applyAlignment="1" applyProtection="1">
      <alignment/>
      <protection/>
    </xf>
    <xf numFmtId="0" fontId="35" fillId="0" borderId="133" xfId="59" applyNumberFormat="1" applyFont="1" applyBorder="1" applyAlignment="1" applyProtection="1">
      <alignment/>
      <protection/>
    </xf>
    <xf numFmtId="0" fontId="36" fillId="0" borderId="133" xfId="59" applyNumberFormat="1" applyFont="1" applyBorder="1" applyAlignment="1" applyProtection="1">
      <alignment/>
      <protection/>
    </xf>
    <xf numFmtId="0" fontId="36" fillId="0" borderId="134" xfId="59" applyNumberFormat="1" applyFont="1" applyBorder="1" applyAlignment="1" applyProtection="1">
      <alignment/>
      <protection/>
    </xf>
    <xf numFmtId="4" fontId="35" fillId="48" borderId="135" xfId="59" applyNumberFormat="1" applyFont="1" applyFill="1" applyBorder="1" applyAlignment="1" applyProtection="1">
      <alignment horizontal="right" indent="1"/>
      <protection/>
    </xf>
    <xf numFmtId="4" fontId="11" fillId="49" borderId="135" xfId="59" applyNumberFormat="1" applyFont="1" applyFill="1" applyBorder="1" applyAlignment="1" applyProtection="1">
      <alignment horizontal="right" indent="1"/>
      <protection/>
    </xf>
    <xf numFmtId="0" fontId="36" fillId="0" borderId="136" xfId="59" applyNumberFormat="1" applyFont="1" applyBorder="1" applyAlignment="1" applyProtection="1">
      <alignment/>
      <protection/>
    </xf>
    <xf numFmtId="0" fontId="115" fillId="0" borderId="0" xfId="0" applyFont="1" applyAlignment="1">
      <alignment horizontal="right" vertical="center"/>
    </xf>
    <xf numFmtId="0" fontId="0" fillId="50" borderId="104" xfId="0" applyFill="1" applyBorder="1" applyAlignment="1">
      <alignment vertical="center" wrapText="1"/>
    </xf>
    <xf numFmtId="0" fontId="115" fillId="50" borderId="104" xfId="0" applyFont="1" applyFill="1" applyBorder="1" applyAlignment="1">
      <alignment vertical="center" wrapText="1"/>
    </xf>
    <xf numFmtId="0" fontId="0" fillId="50" borderId="0" xfId="0" applyFill="1" applyAlignment="1">
      <alignment horizontal="center" vertical="center" wrapText="1"/>
    </xf>
    <xf numFmtId="0" fontId="124" fillId="50" borderId="44" xfId="0" applyFont="1" applyFill="1" applyBorder="1" applyAlignment="1">
      <alignment horizontal="center" vertical="center" wrapText="1"/>
    </xf>
    <xf numFmtId="0" fontId="124" fillId="50" borderId="0" xfId="0" applyFont="1" applyFill="1" applyAlignment="1">
      <alignment horizontal="center" vertical="center" wrapText="1"/>
    </xf>
    <xf numFmtId="0" fontId="125" fillId="0" borderId="44" xfId="0" applyFont="1" applyBorder="1" applyAlignment="1">
      <alignment horizontal="left" vertical="center" wrapText="1"/>
    </xf>
    <xf numFmtId="0" fontId="125" fillId="0" borderId="44" xfId="0" applyFont="1" applyBorder="1" applyAlignment="1">
      <alignment horizontal="center" vertical="center" wrapText="1"/>
    </xf>
    <xf numFmtId="4" fontId="125" fillId="0" borderId="44" xfId="0" applyNumberFormat="1" applyFont="1" applyBorder="1" applyAlignment="1">
      <alignment horizontal="right" vertical="center" wrapText="1"/>
    </xf>
    <xf numFmtId="3" fontId="125" fillId="51" borderId="44" xfId="0" applyNumberFormat="1" applyFont="1" applyFill="1" applyBorder="1" applyAlignment="1">
      <alignment horizontal="center" vertical="center" wrapText="1"/>
    </xf>
    <xf numFmtId="0" fontId="125" fillId="0" borderId="0" xfId="0" applyFont="1" applyAlignment="1">
      <alignment vertical="center" wrapText="1"/>
    </xf>
    <xf numFmtId="0" fontId="125" fillId="0" borderId="0" xfId="0" applyFont="1" applyAlignment="1">
      <alignment wrapText="1"/>
    </xf>
    <xf numFmtId="3" fontId="125" fillId="0" borderId="44" xfId="0" applyNumberFormat="1" applyFont="1" applyBorder="1" applyAlignment="1">
      <alignment horizontal="center" vertical="center" wrapText="1"/>
    </xf>
    <xf numFmtId="0" fontId="126" fillId="0" borderId="124" xfId="0" applyFont="1" applyBorder="1" applyAlignment="1">
      <alignment vertical="center" wrapText="1"/>
    </xf>
    <xf numFmtId="0" fontId="125" fillId="0" borderId="44" xfId="0" applyFont="1" applyBorder="1" applyAlignment="1">
      <alignment vertical="center" wrapText="1"/>
    </xf>
    <xf numFmtId="0" fontId="127" fillId="0" borderId="124" xfId="0" applyFont="1" applyBorder="1" applyAlignment="1">
      <alignment vertical="center" wrapText="1"/>
    </xf>
    <xf numFmtId="0" fontId="127" fillId="0" borderId="61" xfId="0" applyFont="1" applyBorder="1" applyAlignment="1">
      <alignment vertical="center" wrapText="1"/>
    </xf>
    <xf numFmtId="0" fontId="128" fillId="0" borderId="44" xfId="0" applyFont="1" applyBorder="1" applyAlignment="1">
      <alignment horizontal="center" vertical="center" wrapText="1"/>
    </xf>
    <xf numFmtId="4" fontId="128" fillId="0" borderId="44" xfId="0" applyNumberFormat="1" applyFont="1" applyBorder="1" applyAlignment="1">
      <alignment horizontal="right" vertical="center" wrapText="1"/>
    </xf>
    <xf numFmtId="3" fontId="128" fillId="51" borderId="44" xfId="0" applyNumberFormat="1" applyFont="1" applyFill="1" applyBorder="1" applyAlignment="1">
      <alignment horizontal="center" vertical="center" wrapText="1"/>
    </xf>
    <xf numFmtId="0" fontId="128" fillId="0" borderId="0" xfId="0" applyFont="1" applyAlignment="1">
      <alignment vertical="center" wrapText="1"/>
    </xf>
    <xf numFmtId="3" fontId="125" fillId="52" borderId="44" xfId="0" applyNumberFormat="1" applyFont="1" applyFill="1" applyBorder="1" applyAlignment="1">
      <alignment horizontal="center" vertical="center" wrapText="1"/>
    </xf>
    <xf numFmtId="0" fontId="126" fillId="0" borderId="44" xfId="0" applyFont="1" applyBorder="1" applyAlignment="1" applyProtection="1">
      <alignment vertical="center" wrapText="1"/>
      <protection locked="0"/>
    </xf>
    <xf numFmtId="0" fontId="125" fillId="0" borderId="44" xfId="0" applyFont="1" applyBorder="1" applyAlignment="1" applyProtection="1">
      <alignment vertical="center" wrapText="1"/>
      <protection locked="0"/>
    </xf>
    <xf numFmtId="3" fontId="125" fillId="0" borderId="44" xfId="0" applyNumberFormat="1" applyFont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 applyProtection="1">
      <alignment horizontal="center" vertical="center" wrapText="1"/>
      <protection locked="0"/>
    </xf>
    <xf numFmtId="3" fontId="0" fillId="0" borderId="44" xfId="0" applyNumberFormat="1" applyBorder="1" applyAlignment="1" applyProtection="1">
      <alignment horizontal="center" vertical="center" wrapText="1"/>
      <protection locked="0"/>
    </xf>
    <xf numFmtId="3" fontId="0" fillId="0" borderId="44" xfId="0" applyNumberFormat="1" applyFont="1" applyBorder="1" applyAlignment="1" applyProtection="1">
      <alignment horizontal="center" vertical="center" wrapText="1"/>
      <protection locked="0"/>
    </xf>
    <xf numFmtId="3" fontId="125" fillId="53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vertical="top" wrapText="1"/>
      <protection locked="0"/>
    </xf>
    <xf numFmtId="3" fontId="128" fillId="0" borderId="44" xfId="0" applyNumberFormat="1" applyFont="1" applyBorder="1" applyAlignment="1" applyProtection="1">
      <alignment horizontal="center" vertical="center" wrapText="1"/>
      <protection locked="0"/>
    </xf>
    <xf numFmtId="3" fontId="0" fillId="53" borderId="44" xfId="0" applyNumberFormat="1" applyFill="1" applyBorder="1" applyAlignment="1" applyProtection="1">
      <alignment horizontal="center" vertical="center" wrapText="1"/>
      <protection locked="0"/>
    </xf>
    <xf numFmtId="0" fontId="126" fillId="0" borderId="44" xfId="0" applyFont="1" applyBorder="1" applyAlignment="1" applyProtection="1">
      <alignment vertical="top" wrapText="1"/>
      <protection locked="0"/>
    </xf>
    <xf numFmtId="0" fontId="125" fillId="0" borderId="44" xfId="0" applyFont="1" applyBorder="1" applyAlignment="1" applyProtection="1">
      <alignment wrapText="1"/>
      <protection locked="0"/>
    </xf>
    <xf numFmtId="4" fontId="125" fillId="0" borderId="44" xfId="0" applyNumberFormat="1" applyFont="1" applyBorder="1" applyAlignment="1" applyProtection="1">
      <alignment horizontal="right" vertical="center" wrapText="1"/>
      <protection/>
    </xf>
    <xf numFmtId="3" fontId="125" fillId="52" borderId="44" xfId="0" applyNumberFormat="1" applyFont="1" applyFill="1" applyBorder="1" applyAlignment="1" applyProtection="1">
      <alignment horizontal="center" vertical="center" wrapText="1"/>
      <protection/>
    </xf>
    <xf numFmtId="4" fontId="128" fillId="0" borderId="44" xfId="0" applyNumberFormat="1" applyFont="1" applyBorder="1" applyAlignment="1" applyProtection="1">
      <alignment horizontal="right" vertical="center" wrapText="1"/>
      <protection locked="0"/>
    </xf>
    <xf numFmtId="4" fontId="0" fillId="0" borderId="44" xfId="0" applyNumberFormat="1" applyBorder="1" applyAlignment="1" applyProtection="1">
      <alignment horizontal="right" vertical="center" wrapText="1"/>
      <protection locked="0"/>
    </xf>
    <xf numFmtId="4" fontId="0" fillId="0" borderId="44" xfId="0" applyNumberFormat="1" applyFont="1" applyBorder="1" applyAlignment="1" applyProtection="1">
      <alignment horizontal="right" vertical="center" wrapText="1"/>
      <protection locked="0"/>
    </xf>
    <xf numFmtId="3" fontId="0" fillId="52" borderId="44" xfId="0" applyNumberFormat="1" applyFill="1" applyBorder="1" applyAlignment="1" applyProtection="1">
      <alignment horizontal="center" vertical="center" wrapText="1"/>
      <protection locked="0"/>
    </xf>
    <xf numFmtId="4" fontId="37" fillId="0" borderId="44" xfId="0" applyNumberFormat="1" applyFont="1" applyBorder="1" applyAlignment="1" applyProtection="1">
      <alignment horizontal="right" vertical="center" wrapText="1"/>
      <protection locked="0"/>
    </xf>
    <xf numFmtId="4" fontId="129" fillId="0" borderId="44" xfId="0" applyNumberFormat="1" applyFont="1" applyBorder="1" applyAlignment="1" applyProtection="1">
      <alignment horizontal="right" vertical="center" wrapText="1"/>
      <protection locked="0"/>
    </xf>
    <xf numFmtId="0" fontId="125" fillId="0" borderId="44" xfId="0" applyFont="1" applyBorder="1" applyAlignment="1" applyProtection="1">
      <alignment horizontal="center" vertical="center" wrapText="1"/>
      <protection locked="0"/>
    </xf>
    <xf numFmtId="4" fontId="125" fillId="0" borderId="44" xfId="0" applyNumberFormat="1" applyFont="1" applyBorder="1" applyAlignment="1" applyProtection="1">
      <alignment horizontal="right" vertical="center" wrapText="1"/>
      <protection locked="0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 applyProtection="1">
      <alignment horizontal="center" vertical="center" wrapText="1"/>
      <protection locked="0"/>
    </xf>
    <xf numFmtId="4" fontId="37" fillId="0" borderId="45" xfId="0" applyNumberFormat="1" applyFont="1" applyBorder="1" applyAlignment="1" applyProtection="1">
      <alignment horizontal="right" vertical="center" wrapText="1"/>
      <protection locked="0"/>
    </xf>
    <xf numFmtId="4" fontId="129" fillId="0" borderId="45" xfId="0" applyNumberFormat="1" applyFont="1" applyBorder="1" applyAlignment="1" applyProtection="1">
      <alignment horizontal="right" vertical="center" wrapText="1"/>
      <protection locked="0"/>
    </xf>
    <xf numFmtId="3" fontId="0" fillId="0" borderId="45" xfId="0" applyNumberFormat="1" applyBorder="1" applyAlignment="1" applyProtection="1">
      <alignment horizontal="center" vertical="center" wrapText="1"/>
      <protection locked="0"/>
    </xf>
    <xf numFmtId="0" fontId="130" fillId="0" borderId="44" xfId="0" applyFont="1" applyBorder="1" applyAlignment="1">
      <alignment vertical="center" wrapText="1"/>
    </xf>
    <xf numFmtId="0" fontId="130" fillId="0" borderId="44" xfId="0" applyFont="1" applyBorder="1" applyAlignment="1" applyProtection="1">
      <alignment horizontal="center" vertical="center" wrapText="1"/>
      <protection locked="0"/>
    </xf>
    <xf numFmtId="3" fontId="130" fillId="0" borderId="44" xfId="0" applyNumberFormat="1" applyFont="1" applyBorder="1" applyAlignment="1" applyProtection="1">
      <alignment horizontal="center" vertical="center" wrapText="1"/>
      <protection locked="0"/>
    </xf>
    <xf numFmtId="0" fontId="130" fillId="0" borderId="0" xfId="0" applyFont="1" applyAlignment="1">
      <alignment vertical="center" wrapText="1"/>
    </xf>
    <xf numFmtId="0" fontId="131" fillId="0" borderId="44" xfId="0" applyFont="1" applyBorder="1" applyAlignment="1" applyProtection="1">
      <alignment vertical="top" wrapText="1"/>
      <protection locked="0"/>
    </xf>
    <xf numFmtId="0" fontId="125" fillId="0" borderId="44" xfId="0" applyFont="1" applyBorder="1" applyAlignment="1" applyProtection="1">
      <alignment/>
      <protection locked="0"/>
    </xf>
    <xf numFmtId="3" fontId="38" fillId="51" borderId="44" xfId="0" applyNumberFormat="1" applyFont="1" applyFill="1" applyBorder="1" applyAlignment="1" applyProtection="1">
      <alignment horizontal="center" vertical="center" wrapText="1"/>
      <protection/>
    </xf>
    <xf numFmtId="0" fontId="125" fillId="0" borderId="0" xfId="0" applyFont="1" applyAlignment="1">
      <alignment vertical="center"/>
    </xf>
    <xf numFmtId="4" fontId="128" fillId="0" borderId="44" xfId="0" applyNumberFormat="1" applyFont="1" applyBorder="1" applyAlignment="1" applyProtection="1">
      <alignment horizontal="right" vertical="center" wrapText="1"/>
      <protection/>
    </xf>
    <xf numFmtId="3" fontId="128" fillId="52" borderId="44" xfId="0" applyNumberFormat="1" applyFont="1" applyFill="1" applyBorder="1" applyAlignment="1" applyProtection="1">
      <alignment horizontal="center" vertical="center" wrapText="1"/>
      <protection/>
    </xf>
    <xf numFmtId="0" fontId="128" fillId="0" borderId="0" xfId="0" applyFont="1" applyAlignment="1">
      <alignment vertical="center"/>
    </xf>
    <xf numFmtId="0" fontId="127" fillId="0" borderId="44" xfId="0" applyFont="1" applyBorder="1" applyAlignment="1">
      <alignment vertical="center" wrapText="1"/>
    </xf>
    <xf numFmtId="0" fontId="127" fillId="0" borderId="44" xfId="0" applyFont="1" applyBorder="1" applyAlignment="1">
      <alignment horizontal="center" vertical="center" wrapText="1"/>
    </xf>
    <xf numFmtId="0" fontId="129" fillId="0" borderId="44" xfId="0" applyFont="1" applyBorder="1" applyAlignment="1">
      <alignment horizontal="center" vertical="center" wrapText="1"/>
    </xf>
    <xf numFmtId="4" fontId="129" fillId="0" borderId="44" xfId="0" applyNumberFormat="1" applyFont="1" applyBorder="1" applyAlignment="1" applyProtection="1">
      <alignment horizontal="right" vertical="center" wrapText="1"/>
      <protection/>
    </xf>
    <xf numFmtId="4" fontId="127" fillId="0" borderId="44" xfId="0" applyNumberFormat="1" applyFont="1" applyBorder="1" applyAlignment="1" applyProtection="1">
      <alignment horizontal="right" vertical="center" wrapText="1"/>
      <protection/>
    </xf>
    <xf numFmtId="3" fontId="127" fillId="52" borderId="44" xfId="0" applyNumberFormat="1" applyFont="1" applyFill="1" applyBorder="1" applyAlignment="1" applyProtection="1">
      <alignment horizontal="center" vertical="center" wrapText="1"/>
      <protection/>
    </xf>
    <xf numFmtId="0" fontId="127" fillId="0" borderId="0" xfId="0" applyFont="1" applyAlignment="1">
      <alignment vertical="center"/>
    </xf>
    <xf numFmtId="3" fontId="125" fillId="51" borderId="44" xfId="0" applyNumberFormat="1" applyFont="1" applyFill="1" applyBorder="1" applyAlignment="1" applyProtection="1">
      <alignment horizontal="center" vertical="center" wrapText="1"/>
      <protection/>
    </xf>
    <xf numFmtId="3" fontId="125" fillId="51" borderId="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vertical="center" wrapText="1"/>
    </xf>
    <xf numFmtId="3" fontId="0" fillId="51" borderId="44" xfId="0" applyNumberFormat="1" applyFill="1" applyBorder="1" applyAlignment="1" applyProtection="1">
      <alignment horizontal="center" vertical="center" wrapText="1"/>
      <protection locked="0"/>
    </xf>
    <xf numFmtId="0" fontId="125" fillId="0" borderId="0" xfId="0" applyFont="1" applyAlignment="1">
      <alignment/>
    </xf>
    <xf numFmtId="4" fontId="125" fillId="0" borderId="44" xfId="0" applyNumberFormat="1" applyFont="1" applyBorder="1" applyAlignment="1" applyProtection="1">
      <alignment horizontal="right" vertical="center"/>
      <protection locked="0"/>
    </xf>
    <xf numFmtId="3" fontId="125" fillId="0" borderId="44" xfId="0" applyNumberFormat="1" applyFont="1" applyBorder="1" applyAlignment="1" applyProtection="1">
      <alignment horizontal="center" vertical="center" wrapText="1"/>
      <protection locked="0"/>
    </xf>
    <xf numFmtId="4" fontId="128" fillId="0" borderId="44" xfId="0" applyNumberFormat="1" applyFont="1" applyBorder="1" applyAlignment="1" applyProtection="1">
      <alignment horizontal="right" vertical="center"/>
      <protection locked="0"/>
    </xf>
    <xf numFmtId="4" fontId="0" fillId="0" borderId="44" xfId="0" applyNumberFormat="1" applyBorder="1" applyAlignment="1" applyProtection="1">
      <alignment horizontal="right" vertical="center"/>
      <protection locked="0"/>
    </xf>
    <xf numFmtId="4" fontId="0" fillId="0" borderId="44" xfId="0" applyNumberFormat="1" applyFont="1" applyBorder="1" applyAlignment="1" applyProtection="1">
      <alignment horizontal="right" vertical="center"/>
      <protection locked="0"/>
    </xf>
    <xf numFmtId="0" fontId="125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top" wrapText="1"/>
    </xf>
    <xf numFmtId="3" fontId="128" fillId="0" borderId="44" xfId="0" applyNumberFormat="1" applyFont="1" applyBorder="1" applyAlignment="1" applyProtection="1">
      <alignment horizontal="center" vertical="center"/>
      <protection locked="0"/>
    </xf>
    <xf numFmtId="3" fontId="0" fillId="0" borderId="44" xfId="0" applyNumberFormat="1" applyBorder="1" applyAlignment="1" applyProtection="1">
      <alignment horizontal="center"/>
      <protection locked="0"/>
    </xf>
    <xf numFmtId="3" fontId="0" fillId="0" borderId="44" xfId="0" applyNumberFormat="1" applyFont="1" applyBorder="1" applyAlignment="1" applyProtection="1">
      <alignment horizontal="center"/>
      <protection locked="0"/>
    </xf>
    <xf numFmtId="3" fontId="115" fillId="0" borderId="44" xfId="0" applyNumberFormat="1" applyFont="1" applyBorder="1" applyAlignment="1" applyProtection="1">
      <alignment horizontal="center"/>
      <protection locked="0"/>
    </xf>
    <xf numFmtId="0" fontId="124" fillId="0" borderId="0" xfId="0" applyFont="1" applyAlignment="1">
      <alignment/>
    </xf>
    <xf numFmtId="0" fontId="124" fillId="0" borderId="0" xfId="0" applyFont="1" applyAlignment="1">
      <alignment horizontal="center" vertical="center"/>
    </xf>
    <xf numFmtId="0" fontId="124" fillId="0" borderId="0" xfId="0" applyFont="1" applyAlignment="1">
      <alignment horizontal="center"/>
    </xf>
    <xf numFmtId="0" fontId="132" fillId="0" borderId="0" xfId="0" applyFont="1" applyAlignment="1">
      <alignment horizontal="center"/>
    </xf>
    <xf numFmtId="0" fontId="128" fillId="0" borderId="0" xfId="0" applyFont="1" applyAlignment="1">
      <alignment horizontal="center" vertical="center"/>
    </xf>
    <xf numFmtId="0" fontId="115" fillId="0" borderId="0" xfId="0" applyFont="1" applyAlignment="1">
      <alignment horizontal="center"/>
    </xf>
    <xf numFmtId="0" fontId="131" fillId="54" borderId="44" xfId="0" applyFont="1" applyFill="1" applyBorder="1" applyAlignment="1">
      <alignment/>
    </xf>
    <xf numFmtId="0" fontId="131" fillId="54" borderId="124" xfId="0" applyFont="1" applyFill="1" applyBorder="1" applyAlignment="1">
      <alignment/>
    </xf>
    <xf numFmtId="0" fontId="131" fillId="54" borderId="44" xfId="0" applyFont="1" applyFill="1" applyBorder="1" applyAlignment="1">
      <alignment horizontal="center" wrapText="1"/>
    </xf>
    <xf numFmtId="0" fontId="131" fillId="54" borderId="61" xfId="0" applyFont="1" applyFill="1" applyBorder="1" applyAlignment="1">
      <alignment horizontal="center" wrapText="1"/>
    </xf>
    <xf numFmtId="0" fontId="131" fillId="0" borderId="44" xfId="0" applyFont="1" applyBorder="1" applyAlignment="1">
      <alignment/>
    </xf>
    <xf numFmtId="0" fontId="131" fillId="0" borderId="124" xfId="0" applyFont="1" applyBorder="1" applyAlignment="1">
      <alignment/>
    </xf>
    <xf numFmtId="4" fontId="131" fillId="0" borderId="44" xfId="0" applyNumberFormat="1" applyFont="1" applyBorder="1" applyAlignment="1">
      <alignment horizontal="right"/>
    </xf>
    <xf numFmtId="0" fontId="0" fillId="0" borderId="44" xfId="0" applyBorder="1" applyAlignment="1">
      <alignment horizontal="center" vertical="center"/>
    </xf>
    <xf numFmtId="4" fontId="0" fillId="0" borderId="44" xfId="0" applyNumberFormat="1" applyBorder="1" applyAlignment="1" applyProtection="1">
      <alignment horizontal="right" vertical="top" wrapText="1"/>
      <protection locked="0"/>
    </xf>
    <xf numFmtId="4" fontId="0" fillId="0" borderId="44" xfId="0" applyNumberFormat="1" applyBorder="1" applyAlignment="1">
      <alignment horizontal="right" vertical="top" wrapText="1"/>
    </xf>
    <xf numFmtId="4" fontId="0" fillId="0" borderId="61" xfId="0" applyNumberFormat="1" applyBorder="1" applyAlignment="1">
      <alignment horizontal="right" vertical="top"/>
    </xf>
    <xf numFmtId="4" fontId="0" fillId="0" borderId="44" xfId="0" applyNumberFormat="1" applyBorder="1" applyAlignment="1">
      <alignment horizontal="right" vertical="top"/>
    </xf>
    <xf numFmtId="0" fontId="127" fillId="0" borderId="125" xfId="0" applyFont="1" applyBorder="1" applyAlignment="1">
      <alignment vertical="center" wrapText="1"/>
    </xf>
    <xf numFmtId="0" fontId="125" fillId="0" borderId="44" xfId="0" applyFont="1" applyBorder="1" applyAlignment="1">
      <alignment vertical="top"/>
    </xf>
    <xf numFmtId="0" fontId="125" fillId="0" borderId="124" xfId="0" applyFont="1" applyBorder="1" applyAlignment="1" applyProtection="1">
      <alignment vertical="top" wrapText="1"/>
      <protection locked="0"/>
    </xf>
    <xf numFmtId="4" fontId="125" fillId="0" borderId="44" xfId="0" applyNumberFormat="1" applyFont="1" applyBorder="1" applyAlignment="1">
      <alignment horizontal="right" vertical="top"/>
    </xf>
    <xf numFmtId="4" fontId="127" fillId="0" borderId="44" xfId="0" applyNumberFormat="1" applyFont="1" applyBorder="1" applyAlignment="1">
      <alignment horizontal="right" vertical="top"/>
    </xf>
    <xf numFmtId="0" fontId="128" fillId="0" borderId="44" xfId="0" applyFont="1" applyBorder="1" applyAlignment="1">
      <alignment horizontal="center" vertical="top"/>
    </xf>
    <xf numFmtId="0" fontId="0" fillId="0" borderId="44" xfId="0" applyFont="1" applyBorder="1" applyAlignment="1">
      <alignment vertical="top" wrapText="1"/>
    </xf>
    <xf numFmtId="4" fontId="127" fillId="0" borderId="61" xfId="0" applyNumberFormat="1" applyFont="1" applyBorder="1" applyAlignment="1">
      <alignment horizontal="right" vertical="top"/>
    </xf>
    <xf numFmtId="0" fontId="0" fillId="0" borderId="124" xfId="0" applyFont="1" applyBorder="1" applyAlignment="1">
      <alignment vertical="top" wrapText="1"/>
    </xf>
    <xf numFmtId="0" fontId="0" fillId="0" borderId="124" xfId="0" applyFont="1" applyBorder="1" applyAlignment="1">
      <alignment vertical="center" wrapText="1"/>
    </xf>
    <xf numFmtId="0" fontId="125" fillId="0" borderId="44" xfId="0" applyFont="1" applyBorder="1" applyAlignment="1">
      <alignment/>
    </xf>
    <xf numFmtId="0" fontId="125" fillId="0" borderId="124" xfId="0" applyFont="1" applyBorder="1" applyAlignment="1">
      <alignment/>
    </xf>
    <xf numFmtId="4" fontId="125" fillId="0" borderId="44" xfId="0" applyNumberFormat="1" applyFont="1" applyBorder="1" applyAlignment="1">
      <alignment horizontal="right"/>
    </xf>
    <xf numFmtId="4" fontId="131" fillId="0" borderId="44" xfId="0" applyNumberFormat="1" applyFont="1" applyBorder="1" applyAlignment="1">
      <alignment horizontal="right" shrinkToFit="1"/>
    </xf>
    <xf numFmtId="4" fontId="125" fillId="0" borderId="6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15" fillId="0" borderId="0" xfId="0" applyFont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indent="1"/>
    </xf>
    <xf numFmtId="0" fontId="17" fillId="43" borderId="17" xfId="0" applyFont="1" applyFill="1" applyBorder="1" applyAlignment="1">
      <alignment horizontal="center" vertical="center"/>
    </xf>
    <xf numFmtId="0" fontId="17" fillId="0" borderId="137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vertical="center" wrapText="1"/>
    </xf>
    <xf numFmtId="0" fontId="17" fillId="0" borderId="118" xfId="0" applyFont="1" applyFill="1" applyBorder="1" applyAlignment="1">
      <alignment horizontal="center" vertical="center"/>
    </xf>
    <xf numFmtId="0" fontId="1" fillId="0" borderId="118" xfId="0" applyFont="1" applyFill="1" applyBorder="1" applyAlignment="1">
      <alignment horizontal="center" vertical="center"/>
    </xf>
    <xf numFmtId="4" fontId="1" fillId="0" borderId="118" xfId="42" applyNumberFormat="1" applyFont="1" applyFill="1" applyBorder="1" applyAlignment="1" applyProtection="1">
      <alignment horizontal="right" vertical="center" indent="1"/>
      <protection/>
    </xf>
    <xf numFmtId="170" fontId="1" fillId="0" borderId="118" xfId="57" applyNumberFormat="1" applyFont="1" applyFill="1" applyBorder="1" applyAlignment="1" applyProtection="1">
      <alignment horizontal="center" vertical="center"/>
      <protection/>
    </xf>
    <xf numFmtId="170" fontId="1" fillId="0" borderId="138" xfId="57" applyNumberFormat="1" applyFont="1" applyFill="1" applyBorder="1" applyAlignment="1" applyProtection="1">
      <alignment horizontal="center" vertical="center"/>
      <protection/>
    </xf>
    <xf numFmtId="170" fontId="1" fillId="0" borderId="91" xfId="57" applyNumberFormat="1" applyFont="1" applyFill="1" applyBorder="1" applyAlignment="1" applyProtection="1">
      <alignment horizontal="center" vertical="center"/>
      <protection/>
    </xf>
    <xf numFmtId="0" fontId="23" fillId="0" borderId="92" xfId="54" applyFont="1" applyFill="1" applyBorder="1" applyAlignment="1">
      <alignment horizontal="center" vertical="top"/>
      <protection/>
    </xf>
    <xf numFmtId="0" fontId="10" fillId="0" borderId="118" xfId="54" applyFont="1" applyFill="1" applyBorder="1" applyAlignment="1">
      <alignment vertical="top" wrapText="1"/>
      <protection/>
    </xf>
    <xf numFmtId="4" fontId="1" fillId="0" borderId="12" xfId="44" applyNumberFormat="1" applyFont="1" applyFill="1" applyBorder="1" applyAlignment="1" applyProtection="1">
      <alignment horizontal="right" vertical="top"/>
      <protection/>
    </xf>
    <xf numFmtId="0" fontId="1" fillId="37" borderId="11" xfId="54" applyFont="1" applyFill="1" applyBorder="1" applyAlignment="1">
      <alignment horizontal="center" vertical="top"/>
      <protection/>
    </xf>
    <xf numFmtId="49" fontId="1" fillId="37" borderId="48" xfId="54" applyNumberFormat="1" applyFont="1" applyFill="1" applyBorder="1" applyAlignment="1">
      <alignment horizontal="center" vertical="top"/>
      <protection/>
    </xf>
    <xf numFmtId="4" fontId="1" fillId="37" borderId="11" xfId="44" applyNumberFormat="1" applyFont="1" applyFill="1" applyBorder="1" applyAlignment="1" applyProtection="1">
      <alignment horizontal="right" vertical="top"/>
      <protection/>
    </xf>
    <xf numFmtId="4" fontId="1" fillId="37" borderId="54" xfId="44" applyNumberFormat="1" applyFont="1" applyFill="1" applyBorder="1" applyAlignment="1" applyProtection="1">
      <alignment horizontal="right" vertical="top"/>
      <protection/>
    </xf>
    <xf numFmtId="0" fontId="30" fillId="38" borderId="117" xfId="54" applyFont="1" applyFill="1" applyBorder="1" applyAlignment="1">
      <alignment horizontal="center" vertical="top"/>
      <protection/>
    </xf>
    <xf numFmtId="0" fontId="23" fillId="0" borderId="108" xfId="54" applyFont="1" applyFill="1" applyBorder="1" applyAlignment="1">
      <alignment horizontal="center" vertical="top"/>
      <protection/>
    </xf>
    <xf numFmtId="0" fontId="29" fillId="0" borderId="118" xfId="0" applyFont="1" applyFill="1" applyBorder="1" applyAlignment="1">
      <alignment vertical="top" wrapText="1"/>
    </xf>
    <xf numFmtId="49" fontId="17" fillId="0" borderId="19" xfId="54" applyNumberFormat="1" applyFont="1" applyFill="1" applyBorder="1" applyAlignment="1">
      <alignment horizontal="center" vertical="top"/>
      <protection/>
    </xf>
    <xf numFmtId="4" fontId="17" fillId="0" borderId="19" xfId="44" applyNumberFormat="1" applyFont="1" applyFill="1" applyBorder="1" applyAlignment="1" applyProtection="1">
      <alignment horizontal="right" vertical="top"/>
      <protection/>
    </xf>
    <xf numFmtId="4" fontId="17" fillId="0" borderId="109" xfId="44" applyNumberFormat="1" applyFont="1" applyFill="1" applyBorder="1" applyAlignment="1" applyProtection="1">
      <alignment horizontal="right" vertical="top"/>
      <protection/>
    </xf>
    <xf numFmtId="0" fontId="10" fillId="0" borderId="44" xfId="59" applyNumberFormat="1" applyFont="1" applyBorder="1" applyAlignment="1" applyProtection="1">
      <alignment wrapText="1"/>
      <protection/>
    </xf>
    <xf numFmtId="4" fontId="10" fillId="48" borderId="45" xfId="59" applyNumberFormat="1" applyFont="1" applyFill="1" applyBorder="1" applyAlignment="1" applyProtection="1">
      <alignment horizontal="right" vertical="top" indent="1"/>
      <protection/>
    </xf>
    <xf numFmtId="0" fontId="30" fillId="34" borderId="0" xfId="0" applyFont="1" applyFill="1" applyBorder="1" applyAlignment="1">
      <alignment horizontal="center" vertical="top"/>
    </xf>
    <xf numFmtId="0" fontId="30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horizontal="center" vertical="top"/>
    </xf>
    <xf numFmtId="0" fontId="10" fillId="34" borderId="55" xfId="0" applyFont="1" applyFill="1" applyBorder="1" applyAlignment="1">
      <alignment horizontal="center" vertical="top"/>
    </xf>
    <xf numFmtId="0" fontId="30" fillId="34" borderId="55" xfId="0" applyFont="1" applyFill="1" applyBorder="1" applyAlignment="1">
      <alignment horizontal="center" vertical="top"/>
    </xf>
    <xf numFmtId="0" fontId="23" fillId="34" borderId="55" xfId="0" applyFont="1" applyFill="1" applyBorder="1" applyAlignment="1">
      <alignment horizontal="center" vertical="top"/>
    </xf>
    <xf numFmtId="0" fontId="23" fillId="34" borderId="0" xfId="0" applyFont="1" applyFill="1" applyBorder="1" applyAlignment="1">
      <alignment vertical="top" wrapText="1"/>
    </xf>
    <xf numFmtId="4" fontId="23" fillId="34" borderId="12" xfId="42" applyNumberFormat="1" applyFont="1" applyFill="1" applyBorder="1" applyAlignment="1" applyProtection="1">
      <alignment vertical="top"/>
      <protection/>
    </xf>
    <xf numFmtId="10" fontId="23" fillId="34" borderId="12" xfId="57" applyNumberFormat="1" applyFont="1" applyFill="1" applyBorder="1" applyAlignment="1" applyProtection="1">
      <alignment horizontal="center" vertical="top"/>
      <protection/>
    </xf>
    <xf numFmtId="0" fontId="42" fillId="34" borderId="0" xfId="0" applyFont="1" applyFill="1" applyBorder="1" applyAlignment="1">
      <alignment vertical="top" wrapText="1"/>
    </xf>
    <xf numFmtId="0" fontId="36" fillId="34" borderId="85" xfId="0" applyFont="1" applyFill="1" applyBorder="1" applyAlignment="1">
      <alignment vertical="top" wrapText="1"/>
    </xf>
    <xf numFmtId="0" fontId="36" fillId="34" borderId="73" xfId="0" applyFont="1" applyFill="1" applyBorder="1" applyAlignment="1">
      <alignment vertical="top" wrapText="1"/>
    </xf>
    <xf numFmtId="0" fontId="36" fillId="34" borderId="55" xfId="0" applyFont="1" applyFill="1" applyBorder="1" applyAlignment="1">
      <alignment horizontal="center"/>
    </xf>
    <xf numFmtId="0" fontId="36" fillId="34" borderId="71" xfId="0" applyFont="1" applyFill="1" applyBorder="1" applyAlignment="1">
      <alignment horizontal="center" vertical="top"/>
    </xf>
    <xf numFmtId="0" fontId="13" fillId="34" borderId="55" xfId="0" applyFont="1" applyFill="1" applyBorder="1" applyAlignment="1">
      <alignment vertical="top" wrapText="1"/>
    </xf>
    <xf numFmtId="0" fontId="10" fillId="34" borderId="55" xfId="0" applyFont="1" applyFill="1" applyBorder="1" applyAlignment="1">
      <alignment vertical="top" wrapText="1"/>
    </xf>
    <xf numFmtId="4" fontId="10" fillId="34" borderId="55" xfId="42" applyNumberFormat="1" applyFont="1" applyFill="1" applyBorder="1" applyAlignment="1" applyProtection="1">
      <alignment horizontal="center" vertical="top"/>
      <protection/>
    </xf>
    <xf numFmtId="0" fontId="13" fillId="34" borderId="73" xfId="0" applyFont="1" applyFill="1" applyBorder="1" applyAlignment="1">
      <alignment vertical="top" wrapText="1"/>
    </xf>
    <xf numFmtId="4" fontId="36" fillId="34" borderId="112" xfId="42" applyNumberFormat="1" applyFont="1" applyFill="1" applyBorder="1" applyAlignment="1" applyProtection="1">
      <alignment horizontal="right" vertical="top"/>
      <protection/>
    </xf>
    <xf numFmtId="4" fontId="11" fillId="34" borderId="73" xfId="42" applyNumberFormat="1" applyFont="1" applyFill="1" applyBorder="1" applyAlignment="1" applyProtection="1">
      <alignment/>
      <protection/>
    </xf>
    <xf numFmtId="10" fontId="11" fillId="34" borderId="73" xfId="42" applyNumberFormat="1" applyFont="1" applyFill="1" applyBorder="1" applyAlignment="1" applyProtection="1">
      <alignment/>
      <protection/>
    </xf>
    <xf numFmtId="10" fontId="1" fillId="0" borderId="56" xfId="0" applyNumberFormat="1" applyFont="1" applyFill="1" applyBorder="1" applyAlignment="1">
      <alignment horizontal="center" vertical="center"/>
    </xf>
    <xf numFmtId="0" fontId="1" fillId="0" borderId="125" xfId="0" applyFont="1" applyFill="1" applyBorder="1" applyAlignment="1">
      <alignment vertical="center" wrapText="1"/>
    </xf>
    <xf numFmtId="0" fontId="4" fillId="55" borderId="122" xfId="0" applyFont="1" applyFill="1" applyBorder="1" applyAlignment="1">
      <alignment/>
    </xf>
    <xf numFmtId="0" fontId="4" fillId="55" borderId="123" xfId="0" applyFont="1" applyFill="1" applyBorder="1" applyAlignment="1">
      <alignment horizontal="center"/>
    </xf>
    <xf numFmtId="0" fontId="4" fillId="55" borderId="123" xfId="0" applyFont="1" applyFill="1" applyBorder="1" applyAlignment="1">
      <alignment horizontal="center" wrapText="1"/>
    </xf>
    <xf numFmtId="0" fontId="4" fillId="55" borderId="139" xfId="0" applyFont="1" applyFill="1" applyBorder="1" applyAlignment="1">
      <alignment horizontal="center" wrapText="1"/>
    </xf>
    <xf numFmtId="168" fontId="6" fillId="55" borderId="140" xfId="42" applyNumberFormat="1" applyFont="1" applyFill="1" applyBorder="1" applyAlignment="1" applyProtection="1">
      <alignment horizontal="center"/>
      <protection/>
    </xf>
    <xf numFmtId="168" fontId="6" fillId="55" borderId="141" xfId="42" applyNumberFormat="1" applyFont="1" applyFill="1" applyBorder="1" applyAlignment="1" applyProtection="1">
      <alignment horizontal="center"/>
      <protection/>
    </xf>
    <xf numFmtId="168" fontId="6" fillId="55" borderId="142" xfId="42" applyNumberFormat="1" applyFont="1" applyFill="1" applyBorder="1" applyAlignment="1" applyProtection="1">
      <alignment horizontal="center"/>
      <protection/>
    </xf>
    <xf numFmtId="168" fontId="6" fillId="55" borderId="143" xfId="42" applyNumberFormat="1" applyFont="1" applyFill="1" applyBorder="1" applyAlignment="1" applyProtection="1">
      <alignment horizontal="center"/>
      <protection/>
    </xf>
    <xf numFmtId="0" fontId="6" fillId="56" borderId="144" xfId="0" applyFont="1" applyFill="1" applyBorder="1" applyAlignment="1">
      <alignment/>
    </xf>
    <xf numFmtId="0" fontId="6" fillId="56" borderId="145" xfId="0" applyFont="1" applyFill="1" applyBorder="1" applyAlignment="1">
      <alignment/>
    </xf>
    <xf numFmtId="4" fontId="6" fillId="56" borderId="145" xfId="0" applyNumberFormat="1" applyFont="1" applyFill="1" applyBorder="1" applyAlignment="1">
      <alignment/>
    </xf>
    <xf numFmtId="3" fontId="121" fillId="56" borderId="0" xfId="0" applyNumberFormat="1" applyFont="1" applyFill="1" applyBorder="1" applyAlignment="1">
      <alignment horizontal="center"/>
    </xf>
    <xf numFmtId="49" fontId="6" fillId="56" borderId="144" xfId="42" applyNumberFormat="1" applyFont="1" applyFill="1" applyBorder="1" applyAlignment="1" applyProtection="1">
      <alignment horizontal="center"/>
      <protection/>
    </xf>
    <xf numFmtId="168" fontId="6" fillId="56" borderId="144" xfId="42" applyNumberFormat="1" applyFont="1" applyFill="1" applyBorder="1" applyAlignment="1" applyProtection="1">
      <alignment horizontal="center"/>
      <protection/>
    </xf>
    <xf numFmtId="168" fontId="6" fillId="56" borderId="144" xfId="42" applyNumberFormat="1" applyFont="1" applyFill="1" applyBorder="1" applyAlignment="1" applyProtection="1">
      <alignment/>
      <protection/>
    </xf>
    <xf numFmtId="168" fontId="6" fillId="0" borderId="0" xfId="42" applyNumberFormat="1" applyFont="1" applyBorder="1" applyAlignment="1" applyProtection="1">
      <alignment/>
      <protection/>
    </xf>
    <xf numFmtId="168" fontId="6" fillId="56" borderId="71" xfId="42" applyNumberFormat="1" applyFont="1" applyFill="1" applyBorder="1" applyAlignment="1" applyProtection="1">
      <alignment/>
      <protection/>
    </xf>
    <xf numFmtId="167" fontId="4" fillId="56" borderId="0" xfId="42" applyFont="1" applyFill="1" applyBorder="1" applyAlignment="1" applyProtection="1">
      <alignment horizontal="right" indent="1"/>
      <protection/>
    </xf>
    <xf numFmtId="171" fontId="4" fillId="56" borderId="0" xfId="42" applyNumberFormat="1" applyFont="1" applyFill="1" applyBorder="1" applyAlignment="1" applyProtection="1">
      <alignment horizontal="right" indent="1"/>
      <protection/>
    </xf>
    <xf numFmtId="0" fontId="44" fillId="0" borderId="0" xfId="0" applyFont="1" applyAlignment="1">
      <alignment/>
    </xf>
    <xf numFmtId="168" fontId="6" fillId="56" borderId="57" xfId="42" applyNumberFormat="1" applyFont="1" applyFill="1" applyBorder="1" applyAlignment="1" applyProtection="1">
      <alignment/>
      <protection/>
    </xf>
    <xf numFmtId="0" fontId="6" fillId="56" borderId="0" xfId="0" applyFont="1" applyFill="1" applyBorder="1" applyAlignment="1">
      <alignment/>
    </xf>
    <xf numFmtId="10" fontId="6" fillId="56" borderId="89" xfId="42" applyNumberFormat="1" applyFont="1" applyFill="1" applyBorder="1" applyAlignment="1" applyProtection="1">
      <alignment horizontal="center"/>
      <protection/>
    </xf>
    <xf numFmtId="0" fontId="7" fillId="55" borderId="58" xfId="0" applyFont="1" applyFill="1" applyBorder="1" applyAlignment="1">
      <alignment/>
    </xf>
    <xf numFmtId="0" fontId="7" fillId="55" borderId="146" xfId="0" applyFont="1" applyFill="1" applyBorder="1" applyAlignment="1">
      <alignment/>
    </xf>
    <xf numFmtId="4" fontId="7" fillId="55" borderId="59" xfId="42" applyNumberFormat="1" applyFont="1" applyFill="1" applyBorder="1" applyAlignment="1" applyProtection="1">
      <alignment horizontal="center"/>
      <protection/>
    </xf>
    <xf numFmtId="4" fontId="7" fillId="55" borderId="59" xfId="42" applyNumberFormat="1" applyFont="1" applyFill="1" applyBorder="1" applyAlignment="1" applyProtection="1">
      <alignment horizontal="right" indent="1"/>
      <protection/>
    </xf>
    <xf numFmtId="167" fontId="7" fillId="55" borderId="59" xfId="42" applyFont="1" applyFill="1" applyBorder="1" applyAlignment="1" applyProtection="1">
      <alignment/>
      <protection/>
    </xf>
    <xf numFmtId="10" fontId="7" fillId="55" borderId="59" xfId="42" applyNumberFormat="1" applyFont="1" applyFill="1" applyBorder="1" applyAlignment="1" applyProtection="1">
      <alignment horizontal="center"/>
      <protection/>
    </xf>
    <xf numFmtId="10" fontId="7" fillId="55" borderId="147" xfId="42" applyNumberFormat="1" applyFont="1" applyFill="1" applyBorder="1" applyAlignment="1" applyProtection="1">
      <alignment horizontal="center"/>
      <protection/>
    </xf>
    <xf numFmtId="169" fontId="121" fillId="56" borderId="73" xfId="42" applyNumberFormat="1" applyFont="1" applyFill="1" applyBorder="1" applyAlignment="1" applyProtection="1">
      <alignment/>
      <protection/>
    </xf>
    <xf numFmtId="0" fontId="6" fillId="56" borderId="55" xfId="0" applyFont="1" applyFill="1" applyBorder="1" applyAlignment="1">
      <alignment/>
    </xf>
    <xf numFmtId="0" fontId="6" fillId="56" borderId="87" xfId="0" applyFont="1" applyFill="1" applyBorder="1" applyAlignment="1">
      <alignment/>
    </xf>
    <xf numFmtId="0" fontId="6" fillId="56" borderId="73" xfId="0" applyFont="1" applyFill="1" applyBorder="1" applyAlignment="1">
      <alignment/>
    </xf>
    <xf numFmtId="4" fontId="6" fillId="56" borderId="55" xfId="42" applyNumberFormat="1" applyFont="1" applyFill="1" applyBorder="1" applyAlignment="1" applyProtection="1">
      <alignment horizontal="right" indent="1"/>
      <protection/>
    </xf>
    <xf numFmtId="167" fontId="4" fillId="56" borderId="55" xfId="42" applyFont="1" applyFill="1" applyBorder="1" applyAlignment="1" applyProtection="1">
      <alignment horizontal="right" indent="1"/>
      <protection/>
    </xf>
    <xf numFmtId="10" fontId="6" fillId="56" borderId="55" xfId="42" applyNumberFormat="1" applyFont="1" applyFill="1" applyBorder="1" applyAlignment="1" applyProtection="1">
      <alignment horizontal="center"/>
      <protection/>
    </xf>
    <xf numFmtId="10" fontId="6" fillId="56" borderId="87" xfId="42" applyNumberFormat="1" applyFont="1" applyFill="1" applyBorder="1" applyAlignment="1" applyProtection="1">
      <alignment horizontal="center"/>
      <protection/>
    </xf>
    <xf numFmtId="171" fontId="4" fillId="56" borderId="55" xfId="42" applyNumberFormat="1" applyFont="1" applyFill="1" applyBorder="1" applyAlignment="1" applyProtection="1">
      <alignment horizontal="right" indent="1"/>
      <protection/>
    </xf>
    <xf numFmtId="0" fontId="6" fillId="56" borderId="55" xfId="0" applyFont="1" applyFill="1" applyBorder="1" applyAlignment="1">
      <alignment wrapText="1"/>
    </xf>
    <xf numFmtId="167" fontId="4" fillId="56" borderId="73" xfId="42" applyFont="1" applyFill="1" applyBorder="1" applyAlignment="1" applyProtection="1">
      <alignment horizontal="right" indent="1"/>
      <protection/>
    </xf>
    <xf numFmtId="10" fontId="6" fillId="56" borderId="73" xfId="42" applyNumberFormat="1" applyFont="1" applyFill="1" applyBorder="1" applyAlignment="1" applyProtection="1">
      <alignment horizontal="center"/>
      <protection/>
    </xf>
    <xf numFmtId="0" fontId="0" fillId="57" borderId="0" xfId="0" applyFill="1" applyAlignment="1">
      <alignment/>
    </xf>
    <xf numFmtId="49" fontId="6" fillId="58" borderId="123" xfId="0" applyNumberFormat="1" applyFont="1" applyFill="1" applyBorder="1" applyAlignment="1">
      <alignment horizontal="center"/>
    </xf>
    <xf numFmtId="0" fontId="6" fillId="58" borderId="148" xfId="0" applyFont="1" applyFill="1" applyBorder="1" applyAlignment="1">
      <alignment/>
    </xf>
    <xf numFmtId="0" fontId="6" fillId="58" borderId="67" xfId="0" applyFont="1" applyFill="1" applyBorder="1" applyAlignment="1">
      <alignment/>
    </xf>
    <xf numFmtId="0" fontId="6" fillId="58" borderId="149" xfId="0" applyFont="1" applyFill="1" applyBorder="1" applyAlignment="1">
      <alignment/>
    </xf>
    <xf numFmtId="168" fontId="6" fillId="58" borderId="123" xfId="42" applyNumberFormat="1" applyFont="1" applyFill="1" applyBorder="1" applyAlignment="1" applyProtection="1">
      <alignment horizontal="center" wrapText="1"/>
      <protection/>
    </xf>
    <xf numFmtId="168" fontId="6" fillId="58" borderId="67" xfId="42" applyNumberFormat="1" applyFont="1" applyFill="1" applyBorder="1" applyAlignment="1" applyProtection="1">
      <alignment horizontal="center" wrapText="1"/>
      <protection/>
    </xf>
    <xf numFmtId="0" fontId="0" fillId="59" borderId="0" xfId="0" applyFill="1" applyAlignment="1">
      <alignment/>
    </xf>
    <xf numFmtId="49" fontId="6" fillId="58" borderId="45" xfId="0" applyNumberFormat="1" applyFont="1" applyFill="1" applyBorder="1" applyAlignment="1">
      <alignment horizontal="center"/>
    </xf>
    <xf numFmtId="0" fontId="6" fillId="58" borderId="76" xfId="0" applyFont="1" applyFill="1" applyBorder="1" applyAlignment="1">
      <alignment/>
    </xf>
    <xf numFmtId="0" fontId="6" fillId="58" borderId="85" xfId="0" applyFont="1" applyFill="1" applyBorder="1" applyAlignment="1">
      <alignment/>
    </xf>
    <xf numFmtId="0" fontId="6" fillId="58" borderId="128" xfId="0" applyFont="1" applyFill="1" applyBorder="1" applyAlignment="1">
      <alignment/>
    </xf>
    <xf numFmtId="0" fontId="6" fillId="58" borderId="45" xfId="0" applyFont="1" applyFill="1" applyBorder="1" applyAlignment="1">
      <alignment horizontal="center" wrapText="1"/>
    </xf>
    <xf numFmtId="0" fontId="6" fillId="58" borderId="85" xfId="0" applyFont="1" applyFill="1" applyBorder="1" applyAlignment="1">
      <alignment horizontal="center" vertical="top" wrapText="1"/>
    </xf>
    <xf numFmtId="0" fontId="6" fillId="58" borderId="76" xfId="0" applyFont="1" applyFill="1" applyBorder="1" applyAlignment="1">
      <alignment horizontal="center" vertical="top" wrapText="1"/>
    </xf>
    <xf numFmtId="0" fontId="6" fillId="58" borderId="45" xfId="0" applyFont="1" applyFill="1" applyBorder="1" applyAlignment="1">
      <alignment horizontal="center" vertical="top" wrapText="1"/>
    </xf>
    <xf numFmtId="168" fontId="6" fillId="58" borderId="45" xfId="42" applyNumberFormat="1" applyFont="1" applyFill="1" applyBorder="1" applyAlignment="1" applyProtection="1">
      <alignment horizontal="center"/>
      <protection/>
    </xf>
    <xf numFmtId="49" fontId="6" fillId="58" borderId="142" xfId="0" applyNumberFormat="1" applyFont="1" applyFill="1" applyBorder="1" applyAlignment="1">
      <alignment horizontal="center"/>
    </xf>
    <xf numFmtId="0" fontId="6" fillId="58" borderId="150" xfId="0" applyFont="1" applyFill="1" applyBorder="1" applyAlignment="1">
      <alignment/>
    </xf>
    <xf numFmtId="0" fontId="6" fillId="58" borderId="141" xfId="0" applyFont="1" applyFill="1" applyBorder="1" applyAlignment="1">
      <alignment/>
    </xf>
    <xf numFmtId="0" fontId="6" fillId="58" borderId="151" xfId="0" applyFont="1" applyFill="1" applyBorder="1" applyAlignment="1">
      <alignment/>
    </xf>
    <xf numFmtId="0" fontId="6" fillId="58" borderId="142" xfId="0" applyFont="1" applyFill="1" applyBorder="1" applyAlignment="1">
      <alignment horizontal="center"/>
    </xf>
    <xf numFmtId="0" fontId="4" fillId="60" borderId="145" xfId="0" applyFont="1" applyFill="1" applyBorder="1" applyAlignment="1">
      <alignment horizontal="left"/>
    </xf>
    <xf numFmtId="49" fontId="4" fillId="60" borderId="0" xfId="0" applyNumberFormat="1" applyFont="1" applyFill="1" applyBorder="1" applyAlignment="1">
      <alignment horizontal="left"/>
    </xf>
    <xf numFmtId="0" fontId="9" fillId="60" borderId="73" xfId="0" applyFont="1" applyFill="1" applyBorder="1" applyAlignment="1">
      <alignment/>
    </xf>
    <xf numFmtId="0" fontId="6" fillId="60" borderId="0" xfId="0" applyFont="1" applyFill="1" applyBorder="1" applyAlignment="1">
      <alignment/>
    </xf>
    <xf numFmtId="0" fontId="6" fillId="60" borderId="112" xfId="0" applyFont="1" applyFill="1" applyBorder="1" applyAlignment="1">
      <alignment/>
    </xf>
    <xf numFmtId="4" fontId="4" fillId="60" borderId="145" xfId="42" applyNumberFormat="1" applyFont="1" applyFill="1" applyBorder="1" applyAlignment="1" applyProtection="1">
      <alignment horizontal="right" vertical="top"/>
      <protection/>
    </xf>
    <xf numFmtId="9" fontId="4" fillId="60" borderId="55" xfId="57" applyFont="1" applyFill="1" applyBorder="1" applyAlignment="1" applyProtection="1">
      <alignment horizontal="center" vertical="top"/>
      <protection/>
    </xf>
    <xf numFmtId="10" fontId="4" fillId="60" borderId="55" xfId="57" applyNumberFormat="1" applyFont="1" applyFill="1" applyBorder="1" applyAlignment="1" applyProtection="1">
      <alignment horizontal="center" vertical="top"/>
      <protection/>
    </xf>
    <xf numFmtId="0" fontId="6" fillId="60" borderId="55" xfId="0" applyFont="1" applyFill="1" applyBorder="1" applyAlignment="1">
      <alignment horizontal="center"/>
    </xf>
    <xf numFmtId="49" fontId="6" fillId="60" borderId="0" xfId="0" applyNumberFormat="1" applyFont="1" applyFill="1" applyBorder="1" applyAlignment="1">
      <alignment horizontal="center"/>
    </xf>
    <xf numFmtId="0" fontId="6" fillId="60" borderId="73" xfId="0" applyFont="1" applyFill="1" applyBorder="1" applyAlignment="1">
      <alignment wrapText="1"/>
    </xf>
    <xf numFmtId="0" fontId="6" fillId="60" borderId="0" xfId="0" applyFont="1" applyFill="1" applyBorder="1" applyAlignment="1">
      <alignment wrapText="1"/>
    </xf>
    <xf numFmtId="4" fontId="6" fillId="60" borderId="55" xfId="42" applyNumberFormat="1" applyFont="1" applyFill="1" applyBorder="1" applyAlignment="1" applyProtection="1">
      <alignment horizontal="right" vertical="top"/>
      <protection/>
    </xf>
    <xf numFmtId="4" fontId="6" fillId="60" borderId="55" xfId="0" applyNumberFormat="1" applyFont="1" applyFill="1" applyBorder="1" applyAlignment="1">
      <alignment horizontal="right" vertical="top"/>
    </xf>
    <xf numFmtId="4" fontId="6" fillId="60" borderId="0" xfId="0" applyNumberFormat="1" applyFont="1" applyFill="1" applyBorder="1" applyAlignment="1">
      <alignment horizontal="right" vertical="top"/>
    </xf>
    <xf numFmtId="167" fontId="6" fillId="60" borderId="55" xfId="42" applyFont="1" applyFill="1" applyBorder="1" applyAlignment="1" applyProtection="1">
      <alignment horizontal="center" vertical="top"/>
      <protection/>
    </xf>
    <xf numFmtId="10" fontId="6" fillId="60" borderId="55" xfId="42" applyNumberFormat="1" applyFont="1" applyFill="1" applyBorder="1" applyAlignment="1" applyProtection="1">
      <alignment horizontal="center" vertical="top"/>
      <protection/>
    </xf>
    <xf numFmtId="4" fontId="4" fillId="60" borderId="73" xfId="42" applyNumberFormat="1" applyFont="1" applyFill="1" applyBorder="1" applyAlignment="1" applyProtection="1">
      <alignment horizontal="right" vertical="top"/>
      <protection/>
    </xf>
    <xf numFmtId="4" fontId="4" fillId="60" borderId="55" xfId="42" applyNumberFormat="1" applyFont="1" applyFill="1" applyBorder="1" applyAlignment="1" applyProtection="1">
      <alignment horizontal="right" vertical="top"/>
      <protection/>
    </xf>
    <xf numFmtId="0" fontId="133" fillId="60" borderId="55" xfId="0" applyFont="1" applyFill="1" applyBorder="1" applyAlignment="1">
      <alignment horizontal="center"/>
    </xf>
    <xf numFmtId="4" fontId="6" fillId="60" borderId="73" xfId="42" applyNumberFormat="1" applyFont="1" applyFill="1" applyBorder="1" applyAlignment="1" applyProtection="1">
      <alignment horizontal="right" vertical="top"/>
      <protection/>
    </xf>
    <xf numFmtId="9" fontId="6" fillId="60" borderId="55" xfId="57" applyFont="1" applyFill="1" applyBorder="1" applyAlignment="1" applyProtection="1">
      <alignment horizontal="center" vertical="top"/>
      <protection/>
    </xf>
    <xf numFmtId="10" fontId="6" fillId="60" borderId="55" xfId="57" applyNumberFormat="1" applyFont="1" applyFill="1" applyBorder="1" applyAlignment="1" applyProtection="1">
      <alignment horizontal="center" vertical="top"/>
      <protection/>
    </xf>
    <xf numFmtId="0" fontId="134" fillId="57" borderId="0" xfId="0" applyFont="1" applyFill="1" applyAlignment="1">
      <alignment/>
    </xf>
    <xf numFmtId="0" fontId="134" fillId="0" borderId="0" xfId="0" applyFont="1" applyAlignment="1">
      <alignment/>
    </xf>
    <xf numFmtId="0" fontId="44" fillId="57" borderId="0" xfId="0" applyFont="1" applyFill="1" applyAlignment="1">
      <alignment/>
    </xf>
    <xf numFmtId="49" fontId="6" fillId="60" borderId="0" xfId="0" applyNumberFormat="1" applyFont="1" applyFill="1" applyBorder="1" applyAlignment="1">
      <alignment horizontal="center" vertical="top"/>
    </xf>
    <xf numFmtId="49" fontId="133" fillId="60" borderId="0" xfId="0" applyNumberFormat="1" applyFont="1" applyFill="1" applyBorder="1" applyAlignment="1">
      <alignment horizontal="center"/>
    </xf>
    <xf numFmtId="4" fontId="133" fillId="60" borderId="73" xfId="42" applyNumberFormat="1" applyFont="1" applyFill="1" applyBorder="1" applyAlignment="1" applyProtection="1">
      <alignment horizontal="right" vertical="top"/>
      <protection/>
    </xf>
    <xf numFmtId="9" fontId="133" fillId="60" borderId="55" xfId="57" applyFont="1" applyFill="1" applyBorder="1" applyAlignment="1" applyProtection="1">
      <alignment horizontal="center" vertical="top"/>
      <protection/>
    </xf>
    <xf numFmtId="10" fontId="133" fillId="60" borderId="55" xfId="57" applyNumberFormat="1" applyFont="1" applyFill="1" applyBorder="1" applyAlignment="1" applyProtection="1">
      <alignment horizontal="center" vertical="top"/>
      <protection/>
    </xf>
    <xf numFmtId="49" fontId="133" fillId="60" borderId="0" xfId="0" applyNumberFormat="1" applyFont="1" applyFill="1" applyBorder="1" applyAlignment="1">
      <alignment horizontal="center" vertical="top"/>
    </xf>
    <xf numFmtId="49" fontId="6" fillId="60" borderId="112" xfId="0" applyNumberFormat="1" applyFont="1" applyFill="1" applyBorder="1" applyAlignment="1">
      <alignment horizontal="center"/>
    </xf>
    <xf numFmtId="49" fontId="6" fillId="60" borderId="112" xfId="0" applyNumberFormat="1" applyFont="1" applyFill="1" applyBorder="1" applyAlignment="1">
      <alignment horizontal="center" vertical="top"/>
    </xf>
    <xf numFmtId="49" fontId="135" fillId="60" borderId="112" xfId="0" applyNumberFormat="1" applyFont="1" applyFill="1" applyBorder="1" applyAlignment="1">
      <alignment horizontal="center" vertical="top"/>
    </xf>
    <xf numFmtId="4" fontId="135" fillId="60" borderId="55" xfId="42" applyNumberFormat="1" applyFont="1" applyFill="1" applyBorder="1" applyAlignment="1" applyProtection="1">
      <alignment horizontal="right" vertical="top"/>
      <protection/>
    </xf>
    <xf numFmtId="4" fontId="135" fillId="60" borderId="73" xfId="42" applyNumberFormat="1" applyFont="1" applyFill="1" applyBorder="1" applyAlignment="1" applyProtection="1">
      <alignment horizontal="right" vertical="top"/>
      <protection/>
    </xf>
    <xf numFmtId="10" fontId="135" fillId="60" borderId="55" xfId="57" applyNumberFormat="1" applyFont="1" applyFill="1" applyBorder="1" applyAlignment="1" applyProtection="1">
      <alignment horizontal="center" vertical="top"/>
      <protection/>
    </xf>
    <xf numFmtId="49" fontId="6" fillId="60" borderId="55" xfId="0" applyNumberFormat="1" applyFont="1" applyFill="1" applyBorder="1" applyAlignment="1">
      <alignment horizontal="center"/>
    </xf>
    <xf numFmtId="49" fontId="6" fillId="60" borderId="55" xfId="0" applyNumberFormat="1" applyFont="1" applyFill="1" applyBorder="1" applyAlignment="1">
      <alignment horizontal="center" vertical="top"/>
    </xf>
    <xf numFmtId="0" fontId="134" fillId="0" borderId="73" xfId="0" applyFont="1" applyBorder="1" applyAlignment="1">
      <alignment/>
    </xf>
    <xf numFmtId="49" fontId="6" fillId="60" borderId="55" xfId="0" applyNumberFormat="1" applyFont="1" applyFill="1" applyBorder="1" applyAlignment="1">
      <alignment horizontal="center" wrapText="1"/>
    </xf>
    <xf numFmtId="0" fontId="134" fillId="0" borderId="0" xfId="0" applyFont="1" applyBorder="1" applyAlignment="1">
      <alignment/>
    </xf>
    <xf numFmtId="49" fontId="118" fillId="60" borderId="0" xfId="0" applyNumberFormat="1" applyFont="1" applyFill="1" applyBorder="1" applyAlignment="1">
      <alignment horizontal="center" vertical="top" wrapText="1"/>
    </xf>
    <xf numFmtId="4" fontId="136" fillId="60" borderId="55" xfId="42" applyNumberFormat="1" applyFont="1" applyFill="1" applyBorder="1" applyAlignment="1" applyProtection="1">
      <alignment horizontal="right" vertical="top"/>
      <protection/>
    </xf>
    <xf numFmtId="9" fontId="136" fillId="60" borderId="55" xfId="57" applyFont="1" applyFill="1" applyBorder="1" applyAlignment="1" applyProtection="1">
      <alignment horizontal="center" vertical="top"/>
      <protection/>
    </xf>
    <xf numFmtId="10" fontId="118" fillId="60" borderId="55" xfId="57" applyNumberFormat="1" applyFont="1" applyFill="1" applyBorder="1" applyAlignment="1" applyProtection="1">
      <alignment horizontal="center" vertical="top"/>
      <protection/>
    </xf>
    <xf numFmtId="0" fontId="118" fillId="60" borderId="55" xfId="0" applyFont="1" applyFill="1" applyBorder="1" applyAlignment="1">
      <alignment horizontal="center"/>
    </xf>
    <xf numFmtId="49" fontId="118" fillId="60" borderId="55" xfId="0" applyNumberFormat="1" applyFont="1" applyFill="1" applyBorder="1" applyAlignment="1">
      <alignment horizontal="center" vertical="top" wrapText="1"/>
    </xf>
    <xf numFmtId="10" fontId="136" fillId="60" borderId="55" xfId="57" applyNumberFormat="1" applyFont="1" applyFill="1" applyBorder="1" applyAlignment="1" applyProtection="1">
      <alignment horizontal="center" vertical="top"/>
      <protection/>
    </xf>
    <xf numFmtId="49" fontId="118" fillId="60" borderId="0" xfId="0" applyNumberFormat="1" applyFont="1" applyFill="1" applyBorder="1" applyAlignment="1">
      <alignment horizontal="center"/>
    </xf>
    <xf numFmtId="4" fontId="136" fillId="60" borderId="73" xfId="42" applyNumberFormat="1" applyFont="1" applyFill="1" applyBorder="1" applyAlignment="1" applyProtection="1">
      <alignment horizontal="right" vertical="top"/>
      <protection/>
    </xf>
    <xf numFmtId="49" fontId="118" fillId="60" borderId="0" xfId="0" applyNumberFormat="1" applyFont="1" applyFill="1" applyBorder="1" applyAlignment="1">
      <alignment horizontal="center" vertical="top"/>
    </xf>
    <xf numFmtId="4" fontId="118" fillId="60" borderId="73" xfId="42" applyNumberFormat="1" applyFont="1" applyFill="1" applyBorder="1" applyAlignment="1" applyProtection="1">
      <alignment horizontal="right" vertical="top"/>
      <protection/>
    </xf>
    <xf numFmtId="9" fontId="118" fillId="60" borderId="55" xfId="57" applyFont="1" applyFill="1" applyBorder="1" applyAlignment="1" applyProtection="1">
      <alignment horizontal="center" vertical="top"/>
      <protection/>
    </xf>
    <xf numFmtId="4" fontId="118" fillId="60" borderId="55" xfId="42" applyNumberFormat="1" applyFont="1" applyFill="1" applyBorder="1" applyAlignment="1" applyProtection="1">
      <alignment horizontal="right" vertical="top"/>
      <protection/>
    </xf>
    <xf numFmtId="4" fontId="118" fillId="60" borderId="55" xfId="0" applyNumberFormat="1" applyFont="1" applyFill="1" applyBorder="1" applyAlignment="1">
      <alignment horizontal="right" vertical="top"/>
    </xf>
    <xf numFmtId="4" fontId="118" fillId="60" borderId="0" xfId="42" applyNumberFormat="1" applyFont="1" applyFill="1" applyBorder="1" applyAlignment="1" applyProtection="1">
      <alignment horizontal="right" vertical="top"/>
      <protection/>
    </xf>
    <xf numFmtId="49" fontId="118" fillId="60" borderId="55" xfId="0" applyNumberFormat="1" applyFont="1" applyFill="1" applyBorder="1" applyAlignment="1">
      <alignment horizontal="center" vertical="top"/>
    </xf>
    <xf numFmtId="0" fontId="136" fillId="60" borderId="55" xfId="0" applyFont="1" applyFill="1" applyBorder="1" applyAlignment="1">
      <alignment horizontal="center"/>
    </xf>
    <xf numFmtId="49" fontId="136" fillId="60" borderId="55" xfId="0" applyNumberFormat="1" applyFont="1" applyFill="1" applyBorder="1" applyAlignment="1">
      <alignment horizontal="center" vertical="top"/>
    </xf>
    <xf numFmtId="9" fontId="136" fillId="60" borderId="55" xfId="42" applyNumberFormat="1" applyFont="1" applyFill="1" applyBorder="1" applyAlignment="1" applyProtection="1">
      <alignment horizontal="center" vertical="top"/>
      <protection/>
    </xf>
    <xf numFmtId="0" fontId="126" fillId="0" borderId="73" xfId="0" applyFont="1" applyBorder="1" applyAlignment="1">
      <alignment/>
    </xf>
    <xf numFmtId="0" fontId="126" fillId="0" borderId="0" xfId="0" applyFont="1" applyBorder="1" applyAlignment="1">
      <alignment/>
    </xf>
    <xf numFmtId="4" fontId="133" fillId="60" borderId="55" xfId="42" applyNumberFormat="1" applyFont="1" applyFill="1" applyBorder="1" applyAlignment="1" applyProtection="1">
      <alignment horizontal="right" vertical="top"/>
      <protection/>
    </xf>
    <xf numFmtId="4" fontId="133" fillId="60" borderId="0" xfId="42" applyNumberFormat="1" applyFont="1" applyFill="1" applyBorder="1" applyAlignment="1" applyProtection="1">
      <alignment horizontal="right" vertical="top"/>
      <protection/>
    </xf>
    <xf numFmtId="49" fontId="136" fillId="60" borderId="0" xfId="0" applyNumberFormat="1" applyFont="1" applyFill="1" applyBorder="1" applyAlignment="1">
      <alignment horizontal="center" vertical="top"/>
    </xf>
    <xf numFmtId="0" fontId="137" fillId="60" borderId="55" xfId="0" applyFont="1" applyFill="1" applyBorder="1" applyAlignment="1">
      <alignment horizontal="center"/>
    </xf>
    <xf numFmtId="49" fontId="6" fillId="60" borderId="55" xfId="0" applyNumberFormat="1" applyFont="1" applyFill="1" applyBorder="1" applyAlignment="1">
      <alignment horizontal="center" vertical="top" wrapText="1"/>
    </xf>
    <xf numFmtId="4" fontId="6" fillId="60" borderId="112" xfId="42" applyNumberFormat="1" applyFont="1" applyFill="1" applyBorder="1" applyAlignment="1" applyProtection="1">
      <alignment horizontal="right" vertical="top"/>
      <protection/>
    </xf>
    <xf numFmtId="0" fontId="138" fillId="0" borderId="0" xfId="0" applyFont="1" applyBorder="1" applyAlignment="1">
      <alignment/>
    </xf>
    <xf numFmtId="0" fontId="4" fillId="60" borderId="55" xfId="0" applyFont="1" applyFill="1" applyBorder="1" applyAlignment="1">
      <alignment horizontal="center"/>
    </xf>
    <xf numFmtId="49" fontId="133" fillId="60" borderId="0" xfId="0" applyNumberFormat="1" applyFont="1" applyFill="1" applyBorder="1" applyAlignment="1">
      <alignment horizontal="center" vertical="top" wrapText="1"/>
    </xf>
    <xf numFmtId="4" fontId="133" fillId="60" borderId="55" xfId="0" applyNumberFormat="1" applyFont="1" applyFill="1" applyBorder="1" applyAlignment="1">
      <alignment horizontal="right" vertical="top"/>
    </xf>
    <xf numFmtId="49" fontId="6" fillId="60" borderId="0" xfId="0" applyNumberFormat="1" applyFont="1" applyFill="1" applyBorder="1" applyAlignment="1">
      <alignment horizontal="center" vertical="top" wrapText="1"/>
    </xf>
    <xf numFmtId="49" fontId="136" fillId="60" borderId="0" xfId="0" applyNumberFormat="1" applyFont="1" applyFill="1" applyBorder="1" applyAlignment="1">
      <alignment horizontal="center"/>
    </xf>
    <xf numFmtId="0" fontId="139" fillId="60" borderId="73" xfId="0" applyFont="1" applyFill="1" applyBorder="1" applyAlignment="1">
      <alignment/>
    </xf>
    <xf numFmtId="0" fontId="118" fillId="60" borderId="0" xfId="0" applyFont="1" applyFill="1" applyBorder="1" applyAlignment="1">
      <alignment/>
    </xf>
    <xf numFmtId="0" fontId="118" fillId="60" borderId="112" xfId="0" applyFont="1" applyFill="1" applyBorder="1" applyAlignment="1">
      <alignment/>
    </xf>
    <xf numFmtId="0" fontId="136" fillId="60" borderId="55" xfId="0" applyFont="1" applyFill="1" applyBorder="1" applyAlignment="1">
      <alignment horizontal="center" vertical="top"/>
    </xf>
    <xf numFmtId="49" fontId="136" fillId="60" borderId="55" xfId="0" applyNumberFormat="1" applyFont="1" applyFill="1" applyBorder="1" applyAlignment="1">
      <alignment horizontal="center"/>
    </xf>
    <xf numFmtId="0" fontId="139" fillId="60" borderId="0" xfId="0" applyFont="1" applyFill="1" applyBorder="1" applyAlignment="1">
      <alignment vertical="top"/>
    </xf>
    <xf numFmtId="0" fontId="118" fillId="60" borderId="0" xfId="0" applyFont="1" applyFill="1" applyBorder="1" applyAlignment="1">
      <alignment vertical="top"/>
    </xf>
    <xf numFmtId="0" fontId="118" fillId="60" borderId="112" xfId="0" applyFont="1" applyFill="1" applyBorder="1" applyAlignment="1">
      <alignment vertical="top"/>
    </xf>
    <xf numFmtId="4" fontId="136" fillId="60" borderId="112" xfId="42" applyNumberFormat="1" applyFont="1" applyFill="1" applyBorder="1" applyAlignment="1" applyProtection="1">
      <alignment horizontal="right" vertical="top"/>
      <protection/>
    </xf>
    <xf numFmtId="49" fontId="133" fillId="60" borderId="55" xfId="0" applyNumberFormat="1" applyFont="1" applyFill="1" applyBorder="1" applyAlignment="1">
      <alignment horizontal="center" vertical="top" wrapText="1"/>
    </xf>
    <xf numFmtId="0" fontId="133" fillId="60" borderId="73" xfId="0" applyFont="1" applyFill="1" applyBorder="1" applyAlignment="1">
      <alignment/>
    </xf>
    <xf numFmtId="0" fontId="133" fillId="60" borderId="0" xfId="0" applyFont="1" applyFill="1" applyBorder="1" applyAlignment="1">
      <alignment/>
    </xf>
    <xf numFmtId="0" fontId="137" fillId="60" borderId="112" xfId="0" applyFont="1" applyFill="1" applyBorder="1" applyAlignment="1">
      <alignment/>
    </xf>
    <xf numFmtId="4" fontId="133" fillId="60" borderId="45" xfId="42" applyNumberFormat="1" applyFont="1" applyFill="1" applyBorder="1" applyAlignment="1" applyProtection="1">
      <alignment horizontal="right" vertical="top"/>
      <protection/>
    </xf>
    <xf numFmtId="49" fontId="136" fillId="58" borderId="59" xfId="0" applyNumberFormat="1" applyFont="1" applyFill="1" applyBorder="1" applyAlignment="1">
      <alignment horizontal="center"/>
    </xf>
    <xf numFmtId="49" fontId="140" fillId="58" borderId="59" xfId="0" applyNumberFormat="1" applyFont="1" applyFill="1" applyBorder="1" applyAlignment="1">
      <alignment horizontal="center"/>
    </xf>
    <xf numFmtId="0" fontId="136" fillId="58" borderId="152" xfId="0" applyFont="1" applyFill="1" applyBorder="1" applyAlignment="1">
      <alignment/>
    </xf>
    <xf numFmtId="0" fontId="136" fillId="58" borderId="146" xfId="0" applyFont="1" applyFill="1" applyBorder="1" applyAlignment="1">
      <alignment/>
    </xf>
    <xf numFmtId="0" fontId="140" fillId="58" borderId="146" xfId="0" applyFont="1" applyFill="1" applyBorder="1" applyAlignment="1">
      <alignment/>
    </xf>
    <xf numFmtId="0" fontId="136" fillId="58" borderId="153" xfId="0" applyFont="1" applyFill="1" applyBorder="1" applyAlignment="1">
      <alignment/>
    </xf>
    <xf numFmtId="4" fontId="136" fillId="58" borderId="146" xfId="42" applyNumberFormat="1" applyFont="1" applyFill="1" applyBorder="1" applyAlignment="1" applyProtection="1">
      <alignment horizontal="right" vertical="top"/>
      <protection/>
    </xf>
    <xf numFmtId="4" fontId="136" fillId="58" borderId="59" xfId="42" applyNumberFormat="1" applyFont="1" applyFill="1" applyBorder="1" applyAlignment="1" applyProtection="1">
      <alignment horizontal="right" vertical="top"/>
      <protection/>
    </xf>
    <xf numFmtId="4" fontId="136" fillId="58" borderId="146" xfId="0" applyNumberFormat="1" applyFont="1" applyFill="1" applyBorder="1" applyAlignment="1">
      <alignment horizontal="right" vertical="top"/>
    </xf>
    <xf numFmtId="10" fontId="136" fillId="58" borderId="59" xfId="57" applyNumberFormat="1" applyFont="1" applyFill="1" applyBorder="1" applyAlignment="1" applyProtection="1">
      <alignment horizontal="center" vertical="top"/>
      <protection/>
    </xf>
    <xf numFmtId="9" fontId="136" fillId="58" borderId="59" xfId="57" applyFont="1" applyFill="1" applyBorder="1" applyAlignment="1" applyProtection="1">
      <alignment horizontal="center" vertical="top"/>
      <protection/>
    </xf>
    <xf numFmtId="0" fontId="0" fillId="57" borderId="0" xfId="0" applyFont="1" applyFill="1" applyAlignment="1">
      <alignment/>
    </xf>
    <xf numFmtId="4" fontId="136" fillId="58" borderId="44" xfId="0" applyNumberFormat="1" applyFont="1" applyFill="1" applyBorder="1" applyAlignment="1">
      <alignment horizontal="right" vertical="top"/>
    </xf>
    <xf numFmtId="0" fontId="141" fillId="0" borderId="0" xfId="0" applyFont="1" applyAlignment="1">
      <alignment/>
    </xf>
    <xf numFmtId="0" fontId="142" fillId="0" borderId="0" xfId="0" applyFont="1" applyAlignment="1">
      <alignment vertical="top" wrapText="1"/>
    </xf>
    <xf numFmtId="178" fontId="121" fillId="0" borderId="94" xfId="45" applyNumberFormat="1" applyFont="1" applyBorder="1" applyAlignment="1">
      <alignment horizontal="center"/>
    </xf>
    <xf numFmtId="0" fontId="120" fillId="0" borderId="100" xfId="0" applyFont="1" applyBorder="1" applyAlignment="1">
      <alignment wrapText="1"/>
    </xf>
    <xf numFmtId="178" fontId="120" fillId="0" borderId="100" xfId="45" applyNumberFormat="1" applyFont="1" applyBorder="1" applyAlignment="1">
      <alignment horizontal="right"/>
    </xf>
    <xf numFmtId="1" fontId="120" fillId="0" borderId="100" xfId="45" applyNumberFormat="1" applyFont="1" applyBorder="1" applyAlignment="1">
      <alignment horizontal="center"/>
    </xf>
    <xf numFmtId="1" fontId="120" fillId="0" borderId="97" xfId="45" applyNumberFormat="1" applyFont="1" applyBorder="1" applyAlignment="1">
      <alignment horizontal="center"/>
    </xf>
    <xf numFmtId="49" fontId="120" fillId="0" borderId="0" xfId="45" applyNumberFormat="1" applyFont="1" applyAlignment="1">
      <alignment horizontal="center"/>
    </xf>
    <xf numFmtId="178" fontId="121" fillId="0" borderId="96" xfId="45" applyNumberFormat="1" applyFont="1" applyBorder="1" applyAlignment="1">
      <alignment horizontal="center"/>
    </xf>
    <xf numFmtId="178" fontId="120" fillId="0" borderId="94" xfId="45" applyNumberFormat="1" applyFont="1" applyBorder="1" applyAlignment="1">
      <alignment horizontal="center"/>
    </xf>
    <xf numFmtId="178" fontId="120" fillId="0" borderId="96" xfId="45" applyNumberFormat="1" applyFont="1" applyBorder="1" applyAlignment="1">
      <alignment horizontal="center"/>
    </xf>
    <xf numFmtId="178" fontId="121" fillId="0" borderId="94" xfId="45" applyNumberFormat="1" applyFont="1" applyBorder="1">
      <alignment/>
    </xf>
    <xf numFmtId="178" fontId="121" fillId="0" borderId="97" xfId="45" applyNumberFormat="1" applyFont="1" applyBorder="1">
      <alignment/>
    </xf>
    <xf numFmtId="178" fontId="121" fillId="0" borderId="95" xfId="45" applyNumberFormat="1" applyFont="1" applyBorder="1">
      <alignment/>
    </xf>
    <xf numFmtId="178" fontId="120" fillId="0" borderId="95" xfId="45" applyNumberFormat="1" applyFont="1" applyBorder="1">
      <alignment/>
    </xf>
    <xf numFmtId="178" fontId="121" fillId="0" borderId="96" xfId="45" applyNumberFormat="1" applyFont="1" applyBorder="1">
      <alignment/>
    </xf>
    <xf numFmtId="0" fontId="120" fillId="0" borderId="98" xfId="0" applyFont="1" applyFill="1" applyBorder="1" applyAlignment="1">
      <alignment/>
    </xf>
    <xf numFmtId="178" fontId="120" fillId="0" borderId="94" xfId="45" applyNumberFormat="1" applyFont="1" applyBorder="1">
      <alignment/>
    </xf>
    <xf numFmtId="178" fontId="121" fillId="0" borderId="94" xfId="45" applyNumberFormat="1" applyFont="1" applyBorder="1" applyAlignment="1">
      <alignment wrapText="1"/>
    </xf>
    <xf numFmtId="1" fontId="120" fillId="0" borderId="100" xfId="45" applyNumberFormat="1" applyFont="1" applyFill="1" applyBorder="1" applyAlignment="1">
      <alignment horizontal="center" wrapText="1"/>
    </xf>
    <xf numFmtId="1" fontId="120" fillId="0" borderId="97" xfId="45" applyNumberFormat="1" applyFont="1" applyFill="1" applyBorder="1" applyAlignment="1">
      <alignment horizontal="center" wrapText="1"/>
    </xf>
    <xf numFmtId="1" fontId="121" fillId="0" borderId="96" xfId="45" applyNumberFormat="1" applyFont="1" applyFill="1" applyBorder="1" applyAlignment="1">
      <alignment horizontal="center"/>
    </xf>
    <xf numFmtId="178" fontId="120" fillId="0" borderId="96" xfId="45" applyNumberFormat="1" applyFont="1" applyBorder="1">
      <alignment/>
    </xf>
    <xf numFmtId="178" fontId="121" fillId="0" borderId="95" xfId="45" applyNumberFormat="1" applyFont="1" applyBorder="1" applyAlignment="1">
      <alignment horizontal="center"/>
    </xf>
    <xf numFmtId="178" fontId="121" fillId="0" borderId="98" xfId="45" applyNumberFormat="1" applyFont="1" applyBorder="1" applyAlignment="1">
      <alignment horizontal="center"/>
    </xf>
    <xf numFmtId="178" fontId="121" fillId="0" borderId="154" xfId="45" applyNumberFormat="1" applyFont="1" applyBorder="1" applyAlignment="1">
      <alignment horizontal="center"/>
    </xf>
    <xf numFmtId="178" fontId="121" fillId="0" borderId="155" xfId="45" applyNumberFormat="1" applyFont="1" applyBorder="1" applyAlignment="1">
      <alignment horizontal="center"/>
    </xf>
    <xf numFmtId="178" fontId="120" fillId="0" borderId="95" xfId="45" applyNumberFormat="1" applyFont="1" applyBorder="1" applyAlignment="1">
      <alignment horizontal="center"/>
    </xf>
    <xf numFmtId="0" fontId="120" fillId="0" borderId="96" xfId="0" applyFont="1" applyFill="1" applyBorder="1" applyAlignment="1">
      <alignment horizontal="left" wrapText="1"/>
    </xf>
    <xf numFmtId="178" fontId="121" fillId="0" borderId="99" xfId="45" applyNumberFormat="1" applyFont="1" applyBorder="1" applyAlignment="1">
      <alignment horizontal="center"/>
    </xf>
    <xf numFmtId="0" fontId="120" fillId="0" borderId="155" xfId="0" applyFont="1" applyBorder="1" applyAlignment="1">
      <alignment horizontal="center"/>
    </xf>
    <xf numFmtId="179" fontId="143" fillId="0" borderId="0" xfId="45" applyNumberFormat="1" applyFont="1">
      <alignment/>
    </xf>
    <xf numFmtId="179" fontId="121" fillId="0" borderId="0" xfId="45" applyNumberFormat="1" applyFont="1">
      <alignment/>
    </xf>
    <xf numFmtId="0" fontId="121" fillId="43" borderId="100" xfId="0" applyFont="1" applyFill="1" applyBorder="1" applyAlignment="1">
      <alignment horizontal="center"/>
    </xf>
    <xf numFmtId="0" fontId="144" fillId="43" borderId="100" xfId="0" applyFont="1" applyFill="1" applyBorder="1" applyAlignment="1">
      <alignment horizontal="center"/>
    </xf>
    <xf numFmtId="178" fontId="121" fillId="43" borderId="100" xfId="0" applyNumberFormat="1" applyFont="1" applyFill="1" applyBorder="1" applyAlignment="1">
      <alignment horizontal="right"/>
    </xf>
    <xf numFmtId="0" fontId="0" fillId="0" borderId="44" xfId="0" applyBorder="1" applyAlignment="1">
      <alignment wrapText="1"/>
    </xf>
    <xf numFmtId="0" fontId="10" fillId="34" borderId="144" xfId="0" applyFont="1" applyFill="1" applyBorder="1" applyAlignment="1">
      <alignment horizontal="center" vertical="top"/>
    </xf>
    <xf numFmtId="0" fontId="30" fillId="34" borderId="144" xfId="0" applyFont="1" applyFill="1" applyBorder="1" applyAlignment="1">
      <alignment horizontal="center" vertical="top"/>
    </xf>
    <xf numFmtId="0" fontId="23" fillId="34" borderId="144" xfId="0" applyFont="1" applyFill="1" applyBorder="1" applyAlignment="1">
      <alignment horizontal="center" vertical="top"/>
    </xf>
    <xf numFmtId="4" fontId="11" fillId="34" borderId="56" xfId="42" applyNumberFormat="1" applyFont="1" applyFill="1" applyBorder="1" applyAlignment="1" applyProtection="1">
      <alignment horizontal="right" vertical="top"/>
      <protection/>
    </xf>
    <xf numFmtId="4" fontId="36" fillId="34" borderId="87" xfId="42" applyNumberFormat="1" applyFont="1" applyFill="1" applyBorder="1" applyAlignment="1" applyProtection="1">
      <alignment horizontal="right" vertical="top"/>
      <protection/>
    </xf>
    <xf numFmtId="4" fontId="36" fillId="34" borderId="89" xfId="42" applyNumberFormat="1" applyFont="1" applyFill="1" applyBorder="1" applyAlignment="1" applyProtection="1">
      <alignment horizontal="right" vertical="top"/>
      <protection/>
    </xf>
    <xf numFmtId="4" fontId="35" fillId="34" borderId="89" xfId="42" applyNumberFormat="1" applyFont="1" applyFill="1" applyBorder="1" applyAlignment="1" applyProtection="1">
      <alignment horizontal="right" vertical="top"/>
      <protection/>
    </xf>
    <xf numFmtId="0" fontId="10" fillId="34" borderId="25" xfId="0" applyFont="1" applyFill="1" applyBorder="1" applyAlignment="1">
      <alignment horizontal="center"/>
    </xf>
    <xf numFmtId="0" fontId="10" fillId="34" borderId="156" xfId="0" applyFont="1" applyFill="1" applyBorder="1" applyAlignment="1">
      <alignment horizontal="center"/>
    </xf>
    <xf numFmtId="1" fontId="10" fillId="34" borderId="156" xfId="0" applyNumberFormat="1" applyFont="1" applyFill="1" applyBorder="1" applyAlignment="1">
      <alignment horizontal="center"/>
    </xf>
    <xf numFmtId="1" fontId="10" fillId="34" borderId="31" xfId="42" applyNumberFormat="1" applyFont="1" applyFill="1" applyBorder="1" applyAlignment="1" applyProtection="1">
      <alignment horizontal="center"/>
      <protection/>
    </xf>
    <xf numFmtId="4" fontId="10" fillId="0" borderId="45" xfId="59" applyNumberFormat="1" applyFont="1" applyBorder="1" applyAlignment="1" applyProtection="1">
      <alignment horizontal="right" indent="1"/>
      <protection/>
    </xf>
    <xf numFmtId="0" fontId="125" fillId="0" borderId="44" xfId="0" applyFont="1" applyBorder="1" applyAlignment="1">
      <alignment vertical="top" wrapText="1"/>
    </xf>
    <xf numFmtId="4" fontId="118" fillId="60" borderId="55" xfId="42" applyNumberFormat="1" applyFont="1" applyFill="1" applyBorder="1" applyAlignment="1" applyProtection="1">
      <alignment horizontal="right" vertical="top"/>
      <protection/>
    </xf>
    <xf numFmtId="49" fontId="118" fillId="60" borderId="55" xfId="0" applyNumberFormat="1" applyFont="1" applyFill="1" applyBorder="1" applyAlignment="1">
      <alignment horizontal="center" vertical="top"/>
    </xf>
    <xf numFmtId="9" fontId="118" fillId="60" borderId="55" xfId="57" applyFont="1" applyFill="1" applyBorder="1" applyAlignment="1" applyProtection="1">
      <alignment horizontal="center" vertical="top"/>
      <protection/>
    </xf>
    <xf numFmtId="10" fontId="118" fillId="60" borderId="55" xfId="57" applyNumberFormat="1" applyFont="1" applyFill="1" applyBorder="1" applyAlignment="1" applyProtection="1">
      <alignment horizontal="center" vertical="top"/>
      <protection/>
    </xf>
    <xf numFmtId="0" fontId="30" fillId="34" borderId="92" xfId="0" applyFont="1" applyFill="1" applyBorder="1" applyAlignment="1">
      <alignment vertical="top" wrapText="1"/>
    </xf>
    <xf numFmtId="0" fontId="10" fillId="34" borderId="92" xfId="0" applyFont="1" applyFill="1" applyBorder="1" applyAlignment="1">
      <alignment vertical="top" wrapText="1"/>
    </xf>
    <xf numFmtId="0" fontId="36" fillId="34" borderId="144" xfId="0" applyFont="1" applyFill="1" applyBorder="1" applyAlignment="1">
      <alignment horizontal="center" vertical="top"/>
    </xf>
    <xf numFmtId="0" fontId="36" fillId="34" borderId="0" xfId="0" applyFont="1" applyFill="1" applyBorder="1" applyAlignment="1">
      <alignment horizontal="center" vertical="top"/>
    </xf>
    <xf numFmtId="0" fontId="36" fillId="34" borderId="73" xfId="0" applyFont="1" applyFill="1" applyBorder="1" applyAlignment="1">
      <alignment horizontal="center" vertical="top"/>
    </xf>
    <xf numFmtId="0" fontId="36" fillId="34" borderId="92" xfId="0" applyFont="1" applyFill="1" applyBorder="1" applyAlignment="1">
      <alignment vertical="top" wrapText="1"/>
    </xf>
    <xf numFmtId="4" fontId="36" fillId="34" borderId="12" xfId="42" applyNumberFormat="1" applyFont="1" applyFill="1" applyBorder="1" applyAlignment="1" applyProtection="1">
      <alignment vertical="top"/>
      <protection/>
    </xf>
    <xf numFmtId="10" fontId="36" fillId="34" borderId="12" xfId="57" applyNumberFormat="1" applyFont="1" applyFill="1" applyBorder="1" applyAlignment="1" applyProtection="1">
      <alignment horizontal="center" vertical="top"/>
      <protection/>
    </xf>
    <xf numFmtId="4" fontId="36" fillId="34" borderId="11" xfId="42" applyNumberFormat="1" applyFont="1" applyFill="1" applyBorder="1" applyAlignment="1" applyProtection="1">
      <alignment vertical="top"/>
      <protection/>
    </xf>
    <xf numFmtId="4" fontId="36" fillId="34" borderId="70" xfId="42" applyNumberFormat="1" applyFont="1" applyFill="1" applyBorder="1" applyAlignment="1" applyProtection="1">
      <alignment vertical="top"/>
      <protection/>
    </xf>
    <xf numFmtId="0" fontId="43" fillId="0" borderId="0" xfId="0" applyFont="1" applyBorder="1" applyAlignment="1">
      <alignment/>
    </xf>
    <xf numFmtId="0" fontId="1" fillId="0" borderId="75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" fontId="1" fillId="0" borderId="0" xfId="44" applyNumberFormat="1" applyFont="1" applyFill="1" applyBorder="1" applyAlignment="1" applyProtection="1">
      <alignment/>
      <protection/>
    </xf>
    <xf numFmtId="49" fontId="1" fillId="0" borderId="75" xfId="54" applyNumberFormat="1" applyFont="1" applyFill="1" applyBorder="1" applyAlignment="1">
      <alignment horizontal="center" vertical="top"/>
      <protection/>
    </xf>
    <xf numFmtId="0" fontId="125" fillId="0" borderId="45" xfId="0" applyFont="1" applyBorder="1" applyAlignment="1">
      <alignment horizontal="center" vertical="top" wrapText="1"/>
    </xf>
    <xf numFmtId="0" fontId="125" fillId="0" borderId="44" xfId="0" applyFont="1" applyBorder="1" applyAlignment="1">
      <alignment horizontal="center" vertical="top" wrapText="1"/>
    </xf>
    <xf numFmtId="0" fontId="131" fillId="0" borderId="44" xfId="0" applyFont="1" applyBorder="1" applyAlignment="1">
      <alignment vertical="center" wrapText="1"/>
    </xf>
    <xf numFmtId="0" fontId="124" fillId="50" borderId="4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145" fillId="0" borderId="0" xfId="0" applyFont="1" applyBorder="1" applyAlignment="1" applyProtection="1">
      <alignment horizontal="center" vertical="center"/>
      <protection locked="0"/>
    </xf>
    <xf numFmtId="0" fontId="0" fillId="50" borderId="44" xfId="0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center" wrapText="1"/>
    </xf>
    <xf numFmtId="0" fontId="0" fillId="0" borderId="104" xfId="0" applyBorder="1" applyAlignment="1">
      <alignment wrapText="1"/>
    </xf>
    <xf numFmtId="0" fontId="125" fillId="0" borderId="10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3" fontId="128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115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25" fillId="0" borderId="0" xfId="0" applyFont="1" applyBorder="1" applyAlignment="1">
      <alignment horizontal="center" vertical="top" wrapText="1"/>
    </xf>
    <xf numFmtId="0" fontId="124" fillId="0" borderId="0" xfId="0" applyFont="1" applyBorder="1" applyAlignment="1">
      <alignment/>
    </xf>
    <xf numFmtId="49" fontId="17" fillId="0" borderId="55" xfId="0" applyNumberFormat="1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/>
    </xf>
    <xf numFmtId="171" fontId="1" fillId="0" borderId="62" xfId="42" applyNumberFormat="1" applyFont="1" applyFill="1" applyBorder="1" applyAlignment="1">
      <alignment horizontal="right" vertical="center" indent="1"/>
    </xf>
    <xf numFmtId="4" fontId="1" fillId="0" borderId="45" xfId="42" applyNumberFormat="1" applyFont="1" applyFill="1" applyBorder="1" applyAlignment="1">
      <alignment horizontal="right" vertical="center" indent="1"/>
    </xf>
    <xf numFmtId="4" fontId="1" fillId="0" borderId="44" xfId="42" applyNumberFormat="1" applyFont="1" applyFill="1" applyBorder="1" applyAlignment="1" applyProtection="1">
      <alignment horizontal="right" vertical="center" indent="1"/>
      <protection/>
    </xf>
    <xf numFmtId="170" fontId="1" fillId="0" borderId="44" xfId="57" applyNumberFormat="1" applyFont="1" applyFill="1" applyBorder="1" applyAlignment="1" applyProtection="1">
      <alignment horizontal="center" vertical="center"/>
      <protection/>
    </xf>
    <xf numFmtId="0" fontId="121" fillId="43" borderId="100" xfId="0" applyFont="1" applyFill="1" applyBorder="1" applyAlignment="1">
      <alignment horizontal="center" vertical="center" wrapText="1"/>
    </xf>
    <xf numFmtId="0" fontId="146" fillId="43" borderId="95" xfId="0" applyFont="1" applyFill="1" applyBorder="1" applyAlignment="1">
      <alignment horizontal="center" vertical="center" wrapText="1"/>
    </xf>
    <xf numFmtId="49" fontId="120" fillId="0" borderId="0" xfId="45" applyNumberFormat="1" applyFont="1" applyFill="1" applyAlignment="1">
      <alignment horizontal="center"/>
    </xf>
    <xf numFmtId="49" fontId="121" fillId="0" borderId="0" xfId="45" applyNumberFormat="1" applyFont="1" applyFill="1" applyAlignment="1">
      <alignment horizontal="center"/>
    </xf>
    <xf numFmtId="49" fontId="147" fillId="0" borderId="0" xfId="45" applyNumberFormat="1" applyFont="1" applyFill="1" applyAlignment="1">
      <alignment horizontal="center"/>
    </xf>
    <xf numFmtId="0" fontId="103" fillId="0" borderId="0" xfId="0" applyFont="1" applyFill="1" applyAlignment="1">
      <alignment horizontal="center"/>
    </xf>
    <xf numFmtId="0" fontId="103" fillId="0" borderId="0" xfId="0" applyFont="1" applyFill="1" applyAlignment="1">
      <alignment horizontal="center" wrapText="1"/>
    </xf>
    <xf numFmtId="49" fontId="120" fillId="0" borderId="0" xfId="0" applyNumberFormat="1" applyFont="1" applyFill="1" applyAlignment="1">
      <alignment horizontal="center"/>
    </xf>
    <xf numFmtId="0" fontId="121" fillId="0" borderId="157" xfId="0" applyFont="1" applyBorder="1" applyAlignment="1">
      <alignment/>
    </xf>
    <xf numFmtId="0" fontId="121" fillId="0" borderId="95" xfId="0" applyFont="1" applyBorder="1" applyAlignment="1">
      <alignment/>
    </xf>
    <xf numFmtId="0" fontId="121" fillId="0" borderId="158" xfId="0" applyFont="1" applyBorder="1" applyAlignment="1">
      <alignment/>
    </xf>
    <xf numFmtId="0" fontId="121" fillId="0" borderId="158" xfId="0" applyFont="1" applyFill="1" applyBorder="1" applyAlignment="1">
      <alignment/>
    </xf>
    <xf numFmtId="0" fontId="0" fillId="0" borderId="158" xfId="0" applyFill="1" applyBorder="1" applyAlignment="1">
      <alignment/>
    </xf>
    <xf numFmtId="0" fontId="0" fillId="0" borderId="101" xfId="0" applyFill="1" applyBorder="1" applyAlignment="1">
      <alignment/>
    </xf>
    <xf numFmtId="0" fontId="120" fillId="0" borderId="0" xfId="0" applyFont="1" applyFill="1" applyAlignment="1">
      <alignment/>
    </xf>
    <xf numFmtId="0" fontId="120" fillId="0" borderId="0" xfId="0" applyFont="1" applyFill="1" applyAlignment="1">
      <alignment horizontal="center"/>
    </xf>
    <xf numFmtId="1" fontId="120" fillId="0" borderId="0" xfId="0" applyNumberFormat="1" applyFont="1" applyFill="1" applyAlignment="1">
      <alignment horizontal="center"/>
    </xf>
    <xf numFmtId="1" fontId="103" fillId="0" borderId="0" xfId="0" applyNumberFormat="1" applyFont="1" applyFill="1" applyAlignment="1">
      <alignment horizontal="center"/>
    </xf>
    <xf numFmtId="178" fontId="120" fillId="0" borderId="100" xfId="0" applyNumberFormat="1" applyFont="1" applyFill="1" applyBorder="1" applyAlignment="1">
      <alignment horizontal="center"/>
    </xf>
    <xf numFmtId="178" fontId="120" fillId="0" borderId="98" xfId="0" applyNumberFormat="1" applyFont="1" applyFill="1" applyBorder="1" applyAlignment="1">
      <alignment horizontal="center"/>
    </xf>
    <xf numFmtId="178" fontId="121" fillId="43" borderId="100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1" fontId="10" fillId="34" borderId="70" xfId="42" applyNumberFormat="1" applyFont="1" applyFill="1" applyBorder="1" applyAlignment="1" applyProtection="1">
      <alignment horizontal="center"/>
      <protection/>
    </xf>
    <xf numFmtId="4" fontId="36" fillId="34" borderId="88" xfId="42" applyNumberFormat="1" applyFont="1" applyFill="1" applyBorder="1" applyAlignment="1" applyProtection="1">
      <alignment horizontal="right" vertical="top"/>
      <protection/>
    </xf>
    <xf numFmtId="168" fontId="13" fillId="34" borderId="12" xfId="42" applyNumberFormat="1" applyFont="1" applyFill="1" applyBorder="1" applyAlignment="1" applyProtection="1">
      <alignment/>
      <protection/>
    </xf>
    <xf numFmtId="0" fontId="10" fillId="34" borderId="92" xfId="0" applyFont="1" applyFill="1" applyBorder="1" applyAlignment="1">
      <alignment horizontal="center" vertical="top"/>
    </xf>
    <xf numFmtId="0" fontId="41" fillId="34" borderId="159" xfId="0" applyFont="1" applyFill="1" applyBorder="1" applyAlignment="1">
      <alignment horizontal="center"/>
    </xf>
    <xf numFmtId="0" fontId="30" fillId="34" borderId="137" xfId="0" applyFont="1" applyFill="1" applyBorder="1" applyAlignment="1">
      <alignment horizontal="center" vertical="center"/>
    </xf>
    <xf numFmtId="0" fontId="30" fillId="34" borderId="73" xfId="0" applyFont="1" applyFill="1" applyBorder="1" applyAlignment="1">
      <alignment horizontal="center"/>
    </xf>
    <xf numFmtId="0" fontId="30" fillId="34" borderId="73" xfId="0" applyFont="1" applyFill="1" applyBorder="1" applyAlignment="1">
      <alignment horizontal="center" vertical="center"/>
    </xf>
    <xf numFmtId="0" fontId="30" fillId="34" borderId="54" xfId="0" applyFont="1" applyFill="1" applyBorder="1" applyAlignment="1">
      <alignment vertical="top" wrapText="1"/>
    </xf>
    <xf numFmtId="10" fontId="30" fillId="34" borderId="55" xfId="57" applyNumberFormat="1" applyFont="1" applyFill="1" applyBorder="1" applyAlignment="1" applyProtection="1">
      <alignment horizontal="center" vertical="top"/>
      <protection/>
    </xf>
    <xf numFmtId="0" fontId="11" fillId="34" borderId="30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/>
    </xf>
    <xf numFmtId="0" fontId="11" fillId="34" borderId="44" xfId="0" applyFont="1" applyFill="1" applyBorder="1" applyAlignment="1">
      <alignment horizontal="center" vertical="center"/>
    </xf>
    <xf numFmtId="0" fontId="11" fillId="34" borderId="160" xfId="0" applyFont="1" applyFill="1" applyBorder="1" applyAlignment="1">
      <alignment vertical="top"/>
    </xf>
    <xf numFmtId="4" fontId="11" fillId="34" borderId="44" xfId="42" applyNumberFormat="1" applyFont="1" applyFill="1" applyBorder="1" applyAlignment="1" applyProtection="1">
      <alignment vertical="top"/>
      <protection/>
    </xf>
    <xf numFmtId="4" fontId="11" fillId="34" borderId="56" xfId="42" applyNumberFormat="1" applyFont="1" applyFill="1" applyBorder="1" applyAlignment="1" applyProtection="1">
      <alignment vertical="top"/>
      <protection/>
    </xf>
    <xf numFmtId="0" fontId="36" fillId="34" borderId="0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shrinkToFit="1"/>
    </xf>
    <xf numFmtId="0" fontId="42" fillId="34" borderId="73" xfId="0" applyFont="1" applyFill="1" applyBorder="1" applyAlignment="1">
      <alignment vertical="top" wrapText="1"/>
    </xf>
    <xf numFmtId="4" fontId="23" fillId="34" borderId="73" xfId="42" applyNumberFormat="1" applyFont="1" applyFill="1" applyBorder="1" applyAlignment="1" applyProtection="1">
      <alignment vertical="top"/>
      <protection/>
    </xf>
    <xf numFmtId="10" fontId="23" fillId="34" borderId="73" xfId="57" applyNumberFormat="1" applyFont="1" applyFill="1" applyBorder="1" applyAlignment="1" applyProtection="1">
      <alignment horizontal="center" vertical="top"/>
      <protection/>
    </xf>
    <xf numFmtId="0" fontId="23" fillId="34" borderId="71" xfId="0" applyFont="1" applyFill="1" applyBorder="1" applyAlignment="1">
      <alignment horizontal="center" vertical="top"/>
    </xf>
    <xf numFmtId="4" fontId="23" fillId="34" borderId="87" xfId="42" applyNumberFormat="1" applyFont="1" applyFill="1" applyBorder="1" applyAlignment="1" applyProtection="1">
      <alignment vertical="top"/>
      <protection/>
    </xf>
    <xf numFmtId="0" fontId="30" fillId="34" borderId="161" xfId="0" applyFont="1" applyFill="1" applyBorder="1" applyAlignment="1">
      <alignment horizontal="center"/>
    </xf>
    <xf numFmtId="0" fontId="1" fillId="0" borderId="118" xfId="0" applyFont="1" applyFill="1" applyBorder="1" applyAlignment="1">
      <alignment vertical="center" wrapText="1"/>
    </xf>
    <xf numFmtId="0" fontId="1" fillId="0" borderId="162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4" fontId="10" fillId="0" borderId="44" xfId="59" applyNumberFormat="1" applyFont="1" applyFill="1" applyBorder="1" applyAlignment="1" applyProtection="1">
      <alignment horizontal="right" vertical="top" indent="1"/>
      <protection/>
    </xf>
    <xf numFmtId="4" fontId="10" fillId="0" borderId="45" xfId="59" applyNumberFormat="1" applyFont="1" applyFill="1" applyBorder="1" applyAlignment="1" applyProtection="1">
      <alignment horizontal="right" vertical="top" indent="1"/>
      <protection/>
    </xf>
    <xf numFmtId="0" fontId="120" fillId="0" borderId="163" xfId="0" applyFont="1" applyBorder="1" applyAlignment="1">
      <alignment horizontal="center"/>
    </xf>
    <xf numFmtId="0" fontId="121" fillId="0" borderId="163" xfId="0" applyFont="1" applyBorder="1" applyAlignment="1">
      <alignment/>
    </xf>
    <xf numFmtId="178" fontId="121" fillId="0" borderId="164" xfId="45" applyNumberFormat="1" applyFont="1" applyBorder="1">
      <alignment/>
    </xf>
    <xf numFmtId="1" fontId="120" fillId="0" borderId="164" xfId="45" applyNumberFormat="1" applyFont="1" applyFill="1" applyBorder="1" applyAlignment="1">
      <alignment horizontal="center"/>
    </xf>
    <xf numFmtId="0" fontId="121" fillId="0" borderId="45" xfId="0" applyFont="1" applyBorder="1" applyAlignment="1">
      <alignment/>
    </xf>
    <xf numFmtId="178" fontId="121" fillId="0" borderId="165" xfId="45" applyNumberFormat="1" applyFont="1" applyBorder="1" applyAlignment="1">
      <alignment horizontal="center"/>
    </xf>
    <xf numFmtId="0" fontId="120" fillId="0" borderId="166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60" borderId="73" xfId="0" applyFont="1" applyFill="1" applyBorder="1" applyAlignment="1">
      <alignment horizontal="left" vertical="top" wrapText="1"/>
    </xf>
    <xf numFmtId="0" fontId="6" fillId="60" borderId="0" xfId="0" applyFont="1" applyFill="1" applyBorder="1" applyAlignment="1">
      <alignment horizontal="left" vertical="top" wrapText="1"/>
    </xf>
    <xf numFmtId="0" fontId="6" fillId="60" borderId="112" xfId="0" applyFont="1" applyFill="1" applyBorder="1" applyAlignment="1">
      <alignment horizontal="left" vertical="top" wrapText="1"/>
    </xf>
    <xf numFmtId="9" fontId="118" fillId="60" borderId="55" xfId="57" applyFont="1" applyFill="1" applyBorder="1" applyAlignment="1" applyProtection="1">
      <alignment horizontal="center" vertical="top"/>
      <protection/>
    </xf>
    <xf numFmtId="10" fontId="118" fillId="60" borderId="55" xfId="57" applyNumberFormat="1" applyFont="1" applyFill="1" applyBorder="1" applyAlignment="1" applyProtection="1">
      <alignment horizontal="center" vertical="top"/>
      <protection/>
    </xf>
    <xf numFmtId="0" fontId="133" fillId="60" borderId="55" xfId="0" applyFont="1" applyFill="1" applyBorder="1" applyAlignment="1">
      <alignment horizontal="center" vertical="top" wrapText="1"/>
    </xf>
    <xf numFmtId="4" fontId="118" fillId="60" borderId="55" xfId="42" applyNumberFormat="1" applyFont="1" applyFill="1" applyBorder="1" applyAlignment="1" applyProtection="1">
      <alignment horizontal="right" vertical="top"/>
      <protection/>
    </xf>
    <xf numFmtId="0" fontId="118" fillId="60" borderId="55" xfId="0" applyFont="1" applyFill="1" applyBorder="1" applyAlignment="1">
      <alignment horizontal="left" vertical="top" wrapText="1"/>
    </xf>
    <xf numFmtId="49" fontId="118" fillId="60" borderId="55" xfId="0" applyNumberFormat="1" applyFont="1" applyFill="1" applyBorder="1" applyAlignment="1">
      <alignment horizontal="center" vertical="top"/>
    </xf>
    <xf numFmtId="0" fontId="118" fillId="60" borderId="55" xfId="0" applyFont="1" applyFill="1" applyBorder="1" applyAlignment="1">
      <alignment vertical="top" wrapText="1"/>
    </xf>
    <xf numFmtId="0" fontId="133" fillId="60" borderId="55" xfId="0" applyFont="1" applyFill="1" applyBorder="1" applyAlignment="1">
      <alignment horizontal="left" vertical="top" wrapText="1"/>
    </xf>
    <xf numFmtId="0" fontId="118" fillId="60" borderId="55" xfId="0" applyFont="1" applyFill="1" applyBorder="1" applyAlignment="1">
      <alignment horizontal="left" wrapText="1"/>
    </xf>
    <xf numFmtId="49" fontId="133" fillId="60" borderId="55" xfId="0" applyNumberFormat="1" applyFont="1" applyFill="1" applyBorder="1" applyAlignment="1">
      <alignment horizontal="left" vertical="top" wrapText="1"/>
    </xf>
    <xf numFmtId="0" fontId="118" fillId="60" borderId="55" xfId="0" applyFont="1" applyFill="1" applyBorder="1" applyAlignment="1">
      <alignment wrapText="1"/>
    </xf>
    <xf numFmtId="49" fontId="118" fillId="60" borderId="55" xfId="0" applyNumberFormat="1" applyFont="1" applyFill="1" applyBorder="1" applyAlignment="1">
      <alignment horizontal="left" vertical="top" wrapText="1"/>
    </xf>
    <xf numFmtId="0" fontId="136" fillId="60" borderId="55" xfId="0" applyFont="1" applyFill="1" applyBorder="1" applyAlignment="1">
      <alignment wrapText="1"/>
    </xf>
    <xf numFmtId="0" fontId="6" fillId="60" borderId="55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33" xfId="0" applyFont="1" applyBorder="1" applyAlignment="1">
      <alignment horizontal="left"/>
    </xf>
    <xf numFmtId="168" fontId="6" fillId="58" borderId="83" xfId="42" applyNumberFormat="1" applyFont="1" applyFill="1" applyBorder="1" applyAlignment="1" applyProtection="1">
      <alignment horizontal="center" wrapText="1"/>
      <protection/>
    </xf>
    <xf numFmtId="0" fontId="4" fillId="60" borderId="55" xfId="0" applyFont="1" applyFill="1" applyBorder="1" applyAlignment="1">
      <alignment wrapText="1"/>
    </xf>
    <xf numFmtId="0" fontId="6" fillId="60" borderId="55" xfId="0" applyFont="1" applyFill="1" applyBorder="1" applyAlignment="1">
      <alignment/>
    </xf>
    <xf numFmtId="0" fontId="6" fillId="60" borderId="55" xfId="0" applyFont="1" applyFill="1" applyBorder="1" applyAlignment="1">
      <alignment vertical="top" wrapText="1"/>
    </xf>
    <xf numFmtId="0" fontId="4" fillId="60" borderId="73" xfId="0" applyFont="1" applyFill="1" applyBorder="1" applyAlignment="1">
      <alignment wrapText="1"/>
    </xf>
    <xf numFmtId="0" fontId="6" fillId="60" borderId="55" xfId="0" applyFont="1" applyFill="1" applyBorder="1" applyAlignment="1">
      <alignment horizontal="left" wrapText="1"/>
    </xf>
    <xf numFmtId="0" fontId="6" fillId="60" borderId="55" xfId="0" applyFont="1" applyFill="1" applyBorder="1" applyAlignment="1">
      <alignment wrapText="1"/>
    </xf>
    <xf numFmtId="0" fontId="136" fillId="60" borderId="55" xfId="0" applyFont="1" applyFill="1" applyBorder="1" applyAlignment="1">
      <alignment vertical="top" wrapText="1"/>
    </xf>
    <xf numFmtId="2" fontId="135" fillId="60" borderId="55" xfId="0" applyNumberFormat="1" applyFont="1" applyFill="1" applyBorder="1" applyAlignment="1">
      <alignment horizontal="left" vertical="top" wrapText="1"/>
    </xf>
    <xf numFmtId="0" fontId="4" fillId="60" borderId="55" xfId="0" applyFont="1" applyFill="1" applyBorder="1" applyAlignment="1">
      <alignment vertical="top" wrapText="1"/>
    </xf>
    <xf numFmtId="49" fontId="6" fillId="61" borderId="12" xfId="0" applyNumberFormat="1" applyFont="1" applyFill="1" applyBorder="1" applyAlignment="1">
      <alignment horizontal="left" vertical="top" wrapText="1"/>
    </xf>
    <xf numFmtId="49" fontId="6" fillId="61" borderId="0" xfId="0" applyNumberFormat="1" applyFont="1" applyFill="1" applyBorder="1" applyAlignment="1">
      <alignment horizontal="left" vertical="top" wrapText="1"/>
    </xf>
    <xf numFmtId="49" fontId="6" fillId="61" borderId="48" xfId="0" applyNumberFormat="1" applyFont="1" applyFill="1" applyBorder="1" applyAlignment="1">
      <alignment horizontal="left" vertical="top" wrapText="1"/>
    </xf>
    <xf numFmtId="0" fontId="136" fillId="60" borderId="55" xfId="0" applyFont="1" applyFill="1" applyBorder="1" applyAlignment="1">
      <alignment horizontal="left" vertical="top" wrapText="1"/>
    </xf>
    <xf numFmtId="0" fontId="118" fillId="60" borderId="73" xfId="0" applyFont="1" applyFill="1" applyBorder="1" applyAlignment="1">
      <alignment horizontal="left" vertical="top" wrapText="1"/>
    </xf>
    <xf numFmtId="0" fontId="118" fillId="60" borderId="0" xfId="0" applyFont="1" applyFill="1" applyBorder="1" applyAlignment="1">
      <alignment horizontal="left" vertical="top" wrapText="1"/>
    </xf>
    <xf numFmtId="0" fontId="118" fillId="60" borderId="112" xfId="0" applyFont="1" applyFill="1" applyBorder="1" applyAlignment="1">
      <alignment horizontal="left" vertical="top" wrapText="1"/>
    </xf>
    <xf numFmtId="0" fontId="133" fillId="60" borderId="55" xfId="0" applyFont="1" applyFill="1" applyBorder="1" applyAlignment="1">
      <alignment vertical="top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shrinkToFit="1"/>
    </xf>
    <xf numFmtId="0" fontId="11" fillId="34" borderId="167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167" fontId="4" fillId="45" borderId="17" xfId="42" applyFont="1" applyFill="1" applyBorder="1" applyAlignment="1" applyProtection="1">
      <alignment horizontal="center" vertical="top" wrapText="1"/>
      <protection/>
    </xf>
    <xf numFmtId="0" fontId="17" fillId="35" borderId="168" xfId="0" applyFont="1" applyFill="1" applyBorder="1" applyAlignment="1">
      <alignment horizontal="center" wrapText="1"/>
    </xf>
    <xf numFmtId="0" fontId="17" fillId="35" borderId="169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vertical="top" wrapText="1"/>
    </xf>
    <xf numFmtId="167" fontId="17" fillId="35" borderId="168" xfId="42" applyFont="1" applyFill="1" applyBorder="1" applyAlignment="1" applyProtection="1">
      <alignment horizontal="center" wrapText="1"/>
      <protection/>
    </xf>
    <xf numFmtId="167" fontId="17" fillId="35" borderId="169" xfId="42" applyFont="1" applyFill="1" applyBorder="1" applyAlignment="1" applyProtection="1">
      <alignment horizontal="center" wrapText="1"/>
      <protection/>
    </xf>
    <xf numFmtId="167" fontId="17" fillId="35" borderId="170" xfId="42" applyFont="1" applyFill="1" applyBorder="1" applyAlignment="1" applyProtection="1">
      <alignment horizontal="center" wrapText="1"/>
      <protection/>
    </xf>
    <xf numFmtId="167" fontId="17" fillId="35" borderId="171" xfId="42" applyFont="1" applyFill="1" applyBorder="1" applyAlignment="1" applyProtection="1">
      <alignment horizontal="center" wrapText="1"/>
      <protection/>
    </xf>
    <xf numFmtId="168" fontId="17" fillId="0" borderId="0" xfId="0" applyNumberFormat="1" applyFont="1" applyBorder="1" applyAlignment="1">
      <alignment horizontal="center"/>
    </xf>
    <xf numFmtId="0" fontId="17" fillId="35" borderId="172" xfId="0" applyFont="1" applyFill="1" applyBorder="1" applyAlignment="1">
      <alignment horizontal="center"/>
    </xf>
    <xf numFmtId="0" fontId="17" fillId="35" borderId="173" xfId="0" applyFont="1" applyFill="1" applyBorder="1" applyAlignment="1">
      <alignment horizontal="center"/>
    </xf>
    <xf numFmtId="0" fontId="17" fillId="35" borderId="168" xfId="0" applyFont="1" applyFill="1" applyBorder="1" applyAlignment="1">
      <alignment horizontal="center"/>
    </xf>
    <xf numFmtId="0" fontId="17" fillId="35" borderId="169" xfId="0" applyFont="1" applyFill="1" applyBorder="1" applyAlignment="1">
      <alignment horizontal="center"/>
    </xf>
    <xf numFmtId="0" fontId="23" fillId="37" borderId="92" xfId="54" applyFont="1" applyFill="1" applyBorder="1" applyAlignment="1">
      <alignment horizontal="center" vertical="top"/>
      <protection/>
    </xf>
    <xf numFmtId="0" fontId="23" fillId="37" borderId="137" xfId="54" applyFont="1" applyFill="1" applyBorder="1" applyAlignment="1">
      <alignment horizontal="center" vertical="top"/>
      <protection/>
    </xf>
    <xf numFmtId="0" fontId="10" fillId="37" borderId="11" xfId="54" applyFont="1" applyFill="1" applyBorder="1" applyAlignment="1">
      <alignment horizontal="left" vertical="top" wrapText="1"/>
      <protection/>
    </xf>
    <xf numFmtId="0" fontId="10" fillId="37" borderId="23" xfId="54" applyFont="1" applyFill="1" applyBorder="1" applyAlignment="1">
      <alignment horizontal="left" vertical="top" wrapText="1"/>
      <protection/>
    </xf>
    <xf numFmtId="0" fontId="17" fillId="39" borderId="174" xfId="54" applyFont="1" applyFill="1" applyBorder="1" applyAlignment="1">
      <alignment horizontal="center" wrapText="1"/>
      <protection/>
    </xf>
    <xf numFmtId="0" fontId="17" fillId="39" borderId="17" xfId="54" applyFont="1" applyFill="1" applyBorder="1" applyAlignment="1">
      <alignment horizontal="center" wrapText="1"/>
      <protection/>
    </xf>
    <xf numFmtId="0" fontId="17" fillId="47" borderId="156" xfId="54" applyFont="1" applyFill="1" applyBorder="1" applyAlignment="1">
      <alignment horizontal="center"/>
      <protection/>
    </xf>
    <xf numFmtId="0" fontId="17" fillId="47" borderId="175" xfId="54" applyFont="1" applyFill="1" applyBorder="1" applyAlignment="1">
      <alignment horizontal="center"/>
      <protection/>
    </xf>
    <xf numFmtId="0" fontId="17" fillId="47" borderId="86" xfId="54" applyFont="1" applyFill="1" applyBorder="1" applyAlignment="1">
      <alignment horizontal="center"/>
      <protection/>
    </xf>
    <xf numFmtId="0" fontId="17" fillId="39" borderId="176" xfId="54" applyFont="1" applyFill="1" applyBorder="1" applyAlignment="1">
      <alignment horizontal="center" vertical="center" wrapText="1"/>
      <protection/>
    </xf>
    <xf numFmtId="0" fontId="17" fillId="39" borderId="177" xfId="54" applyFont="1" applyFill="1" applyBorder="1" applyAlignment="1">
      <alignment horizontal="center" vertical="center" wrapText="1"/>
      <protection/>
    </xf>
    <xf numFmtId="0" fontId="17" fillId="39" borderId="16" xfId="54" applyFont="1" applyFill="1" applyBorder="1" applyAlignment="1">
      <alignment horizontal="center"/>
      <protection/>
    </xf>
    <xf numFmtId="0" fontId="25" fillId="0" borderId="0" xfId="54" applyFont="1" applyFill="1" applyBorder="1" applyAlignment="1">
      <alignment wrapText="1"/>
      <protection/>
    </xf>
    <xf numFmtId="0" fontId="27" fillId="39" borderId="178" xfId="54" applyFont="1" applyFill="1" applyBorder="1" applyAlignment="1">
      <alignment horizontal="center"/>
      <protection/>
    </xf>
    <xf numFmtId="0" fontId="27" fillId="39" borderId="75" xfId="54" applyFont="1" applyFill="1" applyBorder="1" applyAlignment="1">
      <alignment horizontal="center"/>
      <protection/>
    </xf>
    <xf numFmtId="0" fontId="27" fillId="39" borderId="174" xfId="54" applyFont="1" applyFill="1" applyBorder="1" applyAlignment="1">
      <alignment horizontal="center"/>
      <protection/>
    </xf>
    <xf numFmtId="0" fontId="27" fillId="39" borderId="17" xfId="54" applyFont="1" applyFill="1" applyBorder="1" applyAlignment="1">
      <alignment horizontal="center"/>
      <protection/>
    </xf>
    <xf numFmtId="0" fontId="17" fillId="39" borderId="174" xfId="54" applyFont="1" applyFill="1" applyBorder="1" applyAlignment="1">
      <alignment horizontal="center"/>
      <protection/>
    </xf>
    <xf numFmtId="0" fontId="17" fillId="39" borderId="17" xfId="54" applyFont="1" applyFill="1" applyBorder="1" applyAlignment="1">
      <alignment horizontal="center"/>
      <protection/>
    </xf>
    <xf numFmtId="0" fontId="23" fillId="0" borderId="124" xfId="59" applyNumberFormat="1" applyFont="1" applyBorder="1" applyAlignment="1" applyProtection="1">
      <alignment horizontal="left" vertical="top" wrapText="1"/>
      <protection/>
    </xf>
    <xf numFmtId="0" fontId="23" fillId="0" borderId="125" xfId="59" applyNumberFormat="1" applyFont="1" applyBorder="1" applyAlignment="1" applyProtection="1">
      <alignment horizontal="left" vertical="top" wrapText="1"/>
      <protection/>
    </xf>
    <xf numFmtId="0" fontId="23" fillId="0" borderId="126" xfId="59" applyNumberFormat="1" applyFont="1" applyBorder="1" applyAlignment="1" applyProtection="1">
      <alignment horizontal="left" vertical="top" wrapText="1"/>
      <protection/>
    </xf>
    <xf numFmtId="0" fontId="23" fillId="0" borderId="124" xfId="59" applyNumberFormat="1" applyFont="1" applyBorder="1" applyAlignment="1" applyProtection="1">
      <alignment horizontal="center" vertical="top" wrapText="1"/>
      <protection/>
    </xf>
    <xf numFmtId="0" fontId="23" fillId="0" borderId="125" xfId="59" applyNumberFormat="1" applyFont="1" applyBorder="1" applyAlignment="1" applyProtection="1">
      <alignment horizontal="center" vertical="top" wrapText="1"/>
      <protection/>
    </xf>
    <xf numFmtId="0" fontId="23" fillId="0" borderId="126" xfId="59" applyNumberFormat="1" applyFont="1" applyBorder="1" applyAlignment="1" applyProtection="1">
      <alignment horizontal="center" vertical="top" wrapText="1"/>
      <protection/>
    </xf>
    <xf numFmtId="0" fontId="10" fillId="0" borderId="56" xfId="59" applyNumberFormat="1" applyFont="1" applyBorder="1" applyAlignment="1" applyProtection="1">
      <alignment horizontal="left" vertical="top" wrapText="1"/>
      <protection/>
    </xf>
    <xf numFmtId="0" fontId="4" fillId="0" borderId="0" xfId="59" applyNumberFormat="1" applyFont="1" applyBorder="1" applyAlignment="1" applyProtection="1">
      <alignment horizontal="center" wrapText="1"/>
      <protection/>
    </xf>
    <xf numFmtId="0" fontId="10" fillId="48" borderId="83" xfId="59" applyNumberFormat="1" applyFont="1" applyFill="1" applyBorder="1" applyAlignment="1" applyProtection="1">
      <alignment horizontal="center"/>
      <protection/>
    </xf>
    <xf numFmtId="0" fontId="10" fillId="48" borderId="83" xfId="59" applyNumberFormat="1" applyFont="1" applyFill="1" applyBorder="1" applyAlignment="1" applyProtection="1">
      <alignment horizontal="center" vertical="center" wrapText="1"/>
      <protection/>
    </xf>
    <xf numFmtId="0" fontId="10" fillId="48" borderId="84" xfId="59" applyNumberFormat="1" applyFont="1" applyFill="1" applyBorder="1" applyAlignment="1" applyProtection="1">
      <alignment horizontal="center" vertical="center"/>
      <protection/>
    </xf>
    <xf numFmtId="0" fontId="10" fillId="48" borderId="56" xfId="59" applyNumberFormat="1" applyFont="1" applyFill="1" applyBorder="1" applyAlignment="1" applyProtection="1">
      <alignment horizontal="center"/>
      <protection/>
    </xf>
    <xf numFmtId="0" fontId="22" fillId="0" borderId="44" xfId="59" applyNumberFormat="1" applyFont="1" applyBorder="1" applyAlignment="1" applyProtection="1">
      <alignment horizontal="center" vertical="top" wrapText="1"/>
      <protection/>
    </xf>
    <xf numFmtId="0" fontId="22" fillId="0" borderId="56" xfId="59" applyNumberFormat="1" applyFont="1" applyBorder="1" applyAlignment="1" applyProtection="1">
      <alignment horizontal="center" vertical="top" wrapText="1"/>
      <protection/>
    </xf>
    <xf numFmtId="0" fontId="10" fillId="48" borderId="83" xfId="59" applyNumberFormat="1" applyFont="1" applyFill="1" applyBorder="1" applyAlignment="1" applyProtection="1">
      <alignment horizontal="center" wrapText="1"/>
      <protection/>
    </xf>
    <xf numFmtId="0" fontId="22" fillId="0" borderId="61" xfId="59" applyNumberFormat="1" applyFont="1" applyBorder="1" applyAlignment="1" applyProtection="1">
      <alignment horizontal="left" vertical="top" wrapText="1"/>
      <protection/>
    </xf>
    <xf numFmtId="0" fontId="22" fillId="0" borderId="44" xfId="59" applyNumberFormat="1" applyFont="1" applyBorder="1" applyAlignment="1" applyProtection="1">
      <alignment horizontal="left" vertical="top" wrapText="1"/>
      <protection/>
    </xf>
    <xf numFmtId="0" fontId="22" fillId="0" borderId="56" xfId="59" applyNumberFormat="1" applyFont="1" applyBorder="1" applyAlignment="1" applyProtection="1">
      <alignment horizontal="left" vertical="top" wrapText="1"/>
      <protection/>
    </xf>
    <xf numFmtId="0" fontId="11" fillId="0" borderId="30" xfId="59" applyNumberFormat="1" applyFont="1" applyBorder="1" applyAlignment="1" applyProtection="1">
      <alignment horizontal="left" vertical="center"/>
      <protection/>
    </xf>
    <xf numFmtId="0" fontId="23" fillId="0" borderId="124" xfId="0" applyFont="1" applyFill="1" applyBorder="1" applyAlignment="1">
      <alignment horizontal="left" vertical="top" wrapText="1"/>
    </xf>
    <xf numFmtId="0" fontId="23" fillId="0" borderId="125" xfId="0" applyFont="1" applyFill="1" applyBorder="1" applyAlignment="1">
      <alignment horizontal="left" vertical="top" wrapText="1"/>
    </xf>
    <xf numFmtId="0" fontId="23" fillId="0" borderId="126" xfId="0" applyFont="1" applyFill="1" applyBorder="1" applyAlignment="1">
      <alignment horizontal="left" vertical="top" wrapText="1"/>
    </xf>
    <xf numFmtId="0" fontId="23" fillId="0" borderId="56" xfId="59" applyNumberFormat="1" applyFont="1" applyBorder="1" applyAlignment="1" applyProtection="1">
      <alignment horizontal="left" vertical="top" wrapText="1"/>
      <protection/>
    </xf>
    <xf numFmtId="0" fontId="10" fillId="0" borderId="56" xfId="59" applyNumberFormat="1" applyFont="1" applyBorder="1" applyAlignment="1" applyProtection="1">
      <alignment horizontal="center"/>
      <protection/>
    </xf>
    <xf numFmtId="0" fontId="120" fillId="0" borderId="56" xfId="59" applyNumberFormat="1" applyFont="1" applyBorder="1" applyAlignment="1" applyProtection="1">
      <alignment horizontal="left" vertical="top"/>
      <protection/>
    </xf>
    <xf numFmtId="0" fontId="120" fillId="0" borderId="56" xfId="59" applyNumberFormat="1" applyFont="1" applyBorder="1" applyAlignment="1" applyProtection="1">
      <alignment horizontal="left" vertical="top" wrapText="1"/>
      <protection/>
    </xf>
    <xf numFmtId="0" fontId="123" fillId="0" borderId="56" xfId="59" applyNumberFormat="1" applyFont="1" applyBorder="1" applyAlignment="1" applyProtection="1">
      <alignment horizontal="center"/>
      <protection/>
    </xf>
    <xf numFmtId="0" fontId="148" fillId="0" borderId="56" xfId="59" applyNumberFormat="1" applyFont="1" applyBorder="1" applyAlignment="1" applyProtection="1">
      <alignment horizontal="left" vertical="top" wrapText="1"/>
      <protection/>
    </xf>
    <xf numFmtId="0" fontId="149" fillId="50" borderId="44" xfId="0" applyFont="1" applyFill="1" applyBorder="1" applyAlignment="1">
      <alignment horizontal="center" vertical="center" wrapText="1"/>
    </xf>
    <xf numFmtId="0" fontId="149" fillId="50" borderId="44" xfId="0" applyFont="1" applyFill="1" applyBorder="1" applyAlignment="1">
      <alignment horizontal="center" vertical="center" wrapText="1"/>
    </xf>
    <xf numFmtId="0" fontId="124" fillId="50" borderId="44" xfId="0" applyFont="1" applyFill="1" applyBorder="1" applyAlignment="1">
      <alignment horizontal="center" vertical="center" wrapText="1"/>
    </xf>
    <xf numFmtId="0" fontId="126" fillId="0" borderId="44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125" fillId="0" borderId="44" xfId="0" applyFont="1" applyBorder="1" applyAlignment="1">
      <alignment horizontal="center" vertical="top" wrapText="1"/>
    </xf>
    <xf numFmtId="0" fontId="0" fillId="50" borderId="44" xfId="0" applyFont="1" applyFill="1" applyBorder="1" applyAlignment="1">
      <alignment horizontal="center" vertical="center" wrapText="1"/>
    </xf>
    <xf numFmtId="0" fontId="150" fillId="50" borderId="44" xfId="0" applyFont="1" applyFill="1" applyBorder="1" applyAlignment="1">
      <alignment horizontal="center" vertical="center" wrapText="1"/>
    </xf>
    <xf numFmtId="0" fontId="0" fillId="50" borderId="61" xfId="0" applyFont="1" applyFill="1" applyBorder="1" applyAlignment="1">
      <alignment horizontal="center" vertical="center" wrapText="1"/>
    </xf>
    <xf numFmtId="0" fontId="145" fillId="0" borderId="0" xfId="0" applyFont="1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25" fillId="0" borderId="62" xfId="0" applyFont="1" applyBorder="1" applyAlignment="1">
      <alignment horizontal="center" vertical="top" wrapText="1"/>
    </xf>
    <xf numFmtId="0" fontId="125" fillId="0" borderId="55" xfId="0" applyFont="1" applyBorder="1" applyAlignment="1">
      <alignment horizontal="center" vertical="top" wrapText="1"/>
    </xf>
    <xf numFmtId="0" fontId="125" fillId="0" borderId="45" xfId="0" applyFont="1" applyBorder="1" applyAlignment="1">
      <alignment horizontal="center" vertical="top" wrapText="1"/>
    </xf>
    <xf numFmtId="0" fontId="131" fillId="0" borderId="44" xfId="0" applyFont="1" applyBorder="1" applyAlignment="1">
      <alignment vertical="center" wrapText="1"/>
    </xf>
    <xf numFmtId="0" fontId="0" fillId="0" borderId="44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128" fillId="0" borderId="44" xfId="0" applyFont="1" applyBorder="1" applyAlignment="1">
      <alignment horizontal="left" vertical="center" wrapText="1"/>
    </xf>
    <xf numFmtId="0" fontId="131" fillId="0" borderId="44" xfId="0" applyFont="1" applyBorder="1" applyAlignment="1">
      <alignment vertical="top" wrapText="1"/>
    </xf>
    <xf numFmtId="0" fontId="126" fillId="0" borderId="44" xfId="0" applyFont="1" applyBorder="1" applyAlignment="1">
      <alignment vertical="top" wrapText="1"/>
    </xf>
    <xf numFmtId="0" fontId="142" fillId="0" borderId="0" xfId="0" applyFont="1" applyAlignment="1">
      <alignment wrapText="1"/>
    </xf>
    <xf numFmtId="0" fontId="120" fillId="0" borderId="0" xfId="0" applyFont="1" applyAlignment="1">
      <alignment wrapText="1"/>
    </xf>
    <xf numFmtId="0" fontId="121" fillId="43" borderId="100" xfId="0" applyFont="1" applyFill="1" applyBorder="1" applyAlignment="1">
      <alignment horizontal="center" vertical="center"/>
    </xf>
    <xf numFmtId="0" fontId="151" fillId="43" borderId="100" xfId="0" applyFont="1" applyFill="1" applyBorder="1" applyAlignment="1">
      <alignment horizontal="center" vertical="center" wrapText="1"/>
    </xf>
    <xf numFmtId="0" fontId="121" fillId="43" borderId="100" xfId="0" applyFont="1" applyFill="1" applyBorder="1" applyAlignment="1">
      <alignment horizontal="center" vertical="center" wrapText="1"/>
    </xf>
    <xf numFmtId="0" fontId="0" fillId="43" borderId="100" xfId="0" applyFill="1" applyBorder="1" applyAlignment="1">
      <alignment/>
    </xf>
    <xf numFmtId="178" fontId="121" fillId="43" borderId="100" xfId="45" applyNumberFormat="1" applyFont="1" applyFill="1" applyBorder="1" applyAlignment="1">
      <alignment horizontal="right" vertical="center"/>
    </xf>
    <xf numFmtId="1" fontId="121" fillId="43" borderId="100" xfId="0" applyNumberFormat="1" applyFont="1" applyFill="1" applyBorder="1" applyAlignment="1">
      <alignment horizontal="center" vertical="center" wrapText="1"/>
    </xf>
    <xf numFmtId="0" fontId="120" fillId="43" borderId="100" xfId="0" applyFont="1" applyFill="1" applyBorder="1" applyAlignment="1">
      <alignment horizontal="center" vertical="center"/>
    </xf>
    <xf numFmtId="0" fontId="120" fillId="0" borderId="100" xfId="0" applyFont="1" applyBorder="1" applyAlignment="1">
      <alignment horizontal="center" vertical="center"/>
    </xf>
    <xf numFmtId="0" fontId="103" fillId="0" borderId="100" xfId="0" applyFont="1" applyBorder="1" applyAlignment="1">
      <alignment horizontal="center" vertical="center"/>
    </xf>
    <xf numFmtId="0" fontId="142" fillId="0" borderId="0" xfId="0" applyFont="1" applyAlignment="1">
      <alignment vertical="top" wrapText="1"/>
    </xf>
    <xf numFmtId="0" fontId="152" fillId="0" borderId="158" xfId="0" applyFont="1" applyBorder="1" applyAlignment="1">
      <alignment horizontal="center"/>
    </xf>
    <xf numFmtId="0" fontId="0" fillId="43" borderId="98" xfId="0" applyFill="1" applyBorder="1" applyAlignment="1">
      <alignment/>
    </xf>
    <xf numFmtId="0" fontId="121" fillId="43" borderId="98" xfId="0" applyFont="1" applyFill="1" applyBorder="1" applyAlignment="1">
      <alignment horizontal="left" wrapText="1"/>
    </xf>
    <xf numFmtId="0" fontId="121" fillId="43" borderId="96" xfId="0" applyFont="1" applyFill="1" applyBorder="1" applyAlignment="1">
      <alignment horizontal="left" wrapText="1"/>
    </xf>
    <xf numFmtId="178" fontId="121" fillId="43" borderId="100" xfId="45" applyNumberFormat="1" applyFont="1" applyFill="1" applyBorder="1" applyAlignment="1">
      <alignment horizontal="center" vertical="center"/>
    </xf>
    <xf numFmtId="0" fontId="38" fillId="41" borderId="44" xfId="0" applyFont="1" applyFill="1" applyBorder="1" applyAlignment="1">
      <alignment horizontal="center"/>
    </xf>
    <xf numFmtId="0" fontId="17" fillId="41" borderId="44" xfId="0" applyFont="1" applyFill="1" applyBorder="1" applyAlignment="1">
      <alignment horizontal="center"/>
    </xf>
    <xf numFmtId="0" fontId="17" fillId="42" borderId="17" xfId="0" applyFont="1" applyFill="1" applyBorder="1" applyAlignment="1">
      <alignment horizontal="center" wrapText="1"/>
    </xf>
    <xf numFmtId="167" fontId="17" fillId="42" borderId="17" xfId="42" applyFont="1" applyFill="1" applyBorder="1" applyAlignment="1" applyProtection="1">
      <alignment horizontal="center" wrapText="1"/>
      <protection/>
    </xf>
    <xf numFmtId="167" fontId="18" fillId="42" borderId="17" xfId="42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7" fillId="42" borderId="44" xfId="0" applyFont="1" applyFill="1" applyBorder="1" applyAlignment="1">
      <alignment horizontal="center" wrapText="1"/>
    </xf>
    <xf numFmtId="167" fontId="17" fillId="42" borderId="44" xfId="42" applyFont="1" applyFill="1" applyBorder="1" applyAlignment="1" applyProtection="1">
      <alignment horizontal="center" wrapText="1"/>
      <protection/>
    </xf>
    <xf numFmtId="167" fontId="18" fillId="42" borderId="44" xfId="42" applyFont="1" applyFill="1" applyBorder="1" applyAlignment="1" applyProtection="1">
      <alignment horizontal="center" wrapText="1"/>
      <protection/>
    </xf>
    <xf numFmtId="0" fontId="17" fillId="41" borderId="44" xfId="0" applyFont="1" applyFill="1" applyBorder="1" applyAlignment="1">
      <alignment horizontal="center" wrapText="1"/>
    </xf>
    <xf numFmtId="0" fontId="38" fillId="42" borderId="1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79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17" fillId="0" borderId="62" xfId="0" applyNumberFormat="1" applyFont="1" applyFill="1" applyBorder="1" applyAlignment="1">
      <alignment horizontal="center" vertical="center"/>
    </xf>
    <xf numFmtId="49" fontId="17" fillId="0" borderId="45" xfId="0" applyNumberFormat="1" applyFont="1" applyFill="1" applyBorder="1" applyAlignment="1">
      <alignment horizontal="center" vertical="center"/>
    </xf>
    <xf numFmtId="49" fontId="1" fillId="0" borderId="62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0" fontId="17" fillId="42" borderId="1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1" fillId="0" borderId="10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1" fillId="0" borderId="71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left" vertical="top" wrapText="1"/>
    </xf>
    <xf numFmtId="0" fontId="17" fillId="41" borderId="83" xfId="0" applyFont="1" applyFill="1" applyBorder="1" applyAlignment="1">
      <alignment horizontal="center" wrapText="1"/>
    </xf>
    <xf numFmtId="0" fontId="1" fillId="0" borderId="14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7" fillId="41" borderId="83" xfId="0" applyFont="1" applyFill="1" applyBorder="1" applyAlignment="1">
      <alignment horizontal="center"/>
    </xf>
    <xf numFmtId="0" fontId="1" fillId="0" borderId="102" xfId="0" applyFont="1" applyFill="1" applyBorder="1" applyAlignment="1" applyProtection="1">
      <alignment horizontal="center" vertical="center"/>
      <protection locked="0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167" fontId="17" fillId="42" borderId="84" xfId="42" applyFont="1" applyFill="1" applyBorder="1" applyAlignment="1" applyProtection="1">
      <alignment horizontal="center" wrapText="1"/>
      <protection/>
    </xf>
    <xf numFmtId="167" fontId="17" fillId="42" borderId="56" xfId="42" applyFont="1" applyFill="1" applyBorder="1" applyAlignment="1" applyProtection="1">
      <alignment horizontal="center" wrapText="1"/>
      <protection/>
    </xf>
    <xf numFmtId="0" fontId="17" fillId="41" borderId="123" xfId="0" applyFont="1" applyFill="1" applyBorder="1" applyAlignment="1">
      <alignment horizontal="center" wrapText="1"/>
    </xf>
    <xf numFmtId="0" fontId="17" fillId="41" borderId="45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left" vertical="top" wrapText="1"/>
    </xf>
    <xf numFmtId="174" fontId="4" fillId="0" borderId="0" xfId="0" applyNumberFormat="1" applyFont="1" applyAlignment="1">
      <alignment horizontal="center"/>
    </xf>
    <xf numFmtId="0" fontId="38" fillId="41" borderId="123" xfId="0" applyFont="1" applyFill="1" applyBorder="1" applyAlignment="1">
      <alignment horizontal="center"/>
    </xf>
    <xf numFmtId="0" fontId="17" fillId="41" borderId="45" xfId="0" applyFont="1" applyFill="1" applyBorder="1" applyAlignment="1">
      <alignment horizontal="center"/>
    </xf>
    <xf numFmtId="0" fontId="17" fillId="41" borderId="82" xfId="0" applyFont="1" applyFill="1" applyBorder="1" applyAlignment="1">
      <alignment horizontal="center"/>
    </xf>
    <xf numFmtId="0" fontId="17" fillId="41" borderId="3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Arkusz1" xfId="44"/>
    <cellStyle name="Excel_BuiltIn_Comma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SheetLayoutView="100" zoomScalePageLayoutView="0" workbookViewId="0" topLeftCell="A1">
      <selection activeCell="C30" sqref="C30"/>
    </sheetView>
  </sheetViews>
  <sheetFormatPr defaultColWidth="8.7109375" defaultRowHeight="12.75"/>
  <cols>
    <col min="1" max="1" width="8.7109375" style="0" customWidth="1"/>
    <col min="2" max="2" width="50.140625" style="0" customWidth="1"/>
    <col min="3" max="3" width="17.28125" style="0" customWidth="1"/>
    <col min="4" max="5" width="20.140625" style="0" customWidth="1"/>
    <col min="6" max="6" width="12.7109375" style="0" customWidth="1"/>
    <col min="7" max="7" width="13.7109375" style="0" customWidth="1"/>
    <col min="8" max="8" width="13.8515625" style="0" customWidth="1"/>
  </cols>
  <sheetData>
    <row r="1" ht="13.5">
      <c r="F1" s="1" t="s">
        <v>0</v>
      </c>
    </row>
    <row r="2" spans="1:7" ht="13.5">
      <c r="A2" s="2"/>
      <c r="B2" s="2"/>
      <c r="C2" s="2"/>
      <c r="D2" s="2"/>
      <c r="E2" s="3"/>
      <c r="F2" s="1" t="s">
        <v>808</v>
      </c>
      <c r="G2" s="143"/>
    </row>
    <row r="3" spans="1:7" ht="12.75" customHeight="1">
      <c r="A3" s="1462" t="s">
        <v>810</v>
      </c>
      <c r="B3" s="1462"/>
      <c r="C3" s="1462"/>
      <c r="D3" s="1462"/>
      <c r="E3" s="5"/>
      <c r="F3" s="6" t="s">
        <v>809</v>
      </c>
      <c r="G3" s="143"/>
    </row>
    <row r="4" spans="1:7" s="8" customFormat="1" ht="14.25" thickBot="1">
      <c r="A4" s="1462"/>
      <c r="B4" s="1462"/>
      <c r="C4" s="1462"/>
      <c r="D4" s="1462"/>
      <c r="E4" s="7"/>
      <c r="F4" s="6"/>
      <c r="G4" s="7"/>
    </row>
    <row r="5" spans="1:7" s="8" customFormat="1" ht="46.5">
      <c r="A5" s="1140" t="s">
        <v>1</v>
      </c>
      <c r="B5" s="1141" t="s">
        <v>2</v>
      </c>
      <c r="C5" s="1142" t="s">
        <v>668</v>
      </c>
      <c r="D5" s="1142" t="s">
        <v>669</v>
      </c>
      <c r="E5" s="1142" t="s">
        <v>811</v>
      </c>
      <c r="F5" s="1142" t="s">
        <v>3</v>
      </c>
      <c r="G5" s="1143" t="s">
        <v>4</v>
      </c>
    </row>
    <row r="6" spans="1:7" ht="15.75" thickBot="1">
      <c r="A6" s="1144" t="s">
        <v>5</v>
      </c>
      <c r="B6" s="1145" t="s">
        <v>6</v>
      </c>
      <c r="C6" s="1146" t="s">
        <v>7</v>
      </c>
      <c r="D6" s="1146" t="s">
        <v>8</v>
      </c>
      <c r="E6" s="1146" t="s">
        <v>9</v>
      </c>
      <c r="F6" s="1146" t="s">
        <v>10</v>
      </c>
      <c r="G6" s="1147" t="s">
        <v>11</v>
      </c>
    </row>
    <row r="7" spans="1:7" ht="15.75" thickTop="1">
      <c r="A7" s="1148"/>
      <c r="B7" s="1149"/>
      <c r="C7" s="1150"/>
      <c r="D7" s="1151"/>
      <c r="E7" s="1170"/>
      <c r="F7" s="1171"/>
      <c r="G7" s="1172"/>
    </row>
    <row r="8" spans="1:7" ht="15">
      <c r="A8" s="1152" t="s">
        <v>12</v>
      </c>
      <c r="B8" s="1173" t="s">
        <v>13</v>
      </c>
      <c r="C8" s="1174">
        <v>1175410</v>
      </c>
      <c r="D8" s="1174">
        <v>1513600.93</v>
      </c>
      <c r="E8" s="1175">
        <v>1830160.56</v>
      </c>
      <c r="F8" s="1176">
        <f aca="true" t="shared" si="0" ref="F8:F13">E8/D8</f>
        <v>1.2091433902594129</v>
      </c>
      <c r="G8" s="1177">
        <f>E8/E32</f>
        <v>0.021384323585643093</v>
      </c>
    </row>
    <row r="9" spans="1:7" ht="15">
      <c r="A9" s="1152" t="s">
        <v>14</v>
      </c>
      <c r="B9" s="1171" t="s">
        <v>15</v>
      </c>
      <c r="C9" s="1174">
        <v>4000</v>
      </c>
      <c r="D9" s="1174">
        <v>4000</v>
      </c>
      <c r="E9" s="1178">
        <v>3725.45</v>
      </c>
      <c r="F9" s="1176">
        <f t="shared" si="0"/>
        <v>0.9313625</v>
      </c>
      <c r="G9" s="1177">
        <f>E9/E32</f>
        <v>4.352963889798502E-05</v>
      </c>
    </row>
    <row r="10" spans="1:7" ht="15">
      <c r="A10" s="1153">
        <v>600</v>
      </c>
      <c r="B10" s="1171" t="s">
        <v>16</v>
      </c>
      <c r="C10" s="1174">
        <v>2882744</v>
      </c>
      <c r="D10" s="1174">
        <v>1390642</v>
      </c>
      <c r="E10" s="1175">
        <v>999241.12</v>
      </c>
      <c r="F10" s="1176">
        <f t="shared" si="0"/>
        <v>0.7185466281041418</v>
      </c>
      <c r="G10" s="1177">
        <f>E10/E32</f>
        <v>0.011675530506547698</v>
      </c>
    </row>
    <row r="11" spans="1:8" ht="15">
      <c r="A11" s="1154">
        <v>700</v>
      </c>
      <c r="B11" s="1171" t="s">
        <v>18</v>
      </c>
      <c r="C11" s="1174">
        <v>874000</v>
      </c>
      <c r="D11" s="1174">
        <v>1658284</v>
      </c>
      <c r="E11" s="1175">
        <v>1508987.41</v>
      </c>
      <c r="F11" s="1176">
        <f t="shared" si="0"/>
        <v>0.9099692272252521</v>
      </c>
      <c r="G11" s="1177">
        <f>E11/E32</f>
        <v>0.017631608814748734</v>
      </c>
      <c r="H11" s="1155"/>
    </row>
    <row r="12" spans="1:8" ht="15">
      <c r="A12" s="1154">
        <v>710</v>
      </c>
      <c r="B12" s="1171" t="s">
        <v>19</v>
      </c>
      <c r="C12" s="1174">
        <v>800</v>
      </c>
      <c r="D12" s="1174">
        <v>800</v>
      </c>
      <c r="E12" s="1175">
        <v>800</v>
      </c>
      <c r="F12" s="1176">
        <f t="shared" si="0"/>
        <v>1</v>
      </c>
      <c r="G12" s="1177">
        <f>E12/E32</f>
        <v>9.347518049735743E-06</v>
      </c>
      <c r="H12" s="1155"/>
    </row>
    <row r="13" spans="1:7" ht="15">
      <c r="A13" s="1154">
        <v>750</v>
      </c>
      <c r="B13" s="1171" t="s">
        <v>20</v>
      </c>
      <c r="C13" s="1174">
        <v>93334</v>
      </c>
      <c r="D13" s="1174">
        <v>158759</v>
      </c>
      <c r="E13" s="1175">
        <v>231258.97</v>
      </c>
      <c r="F13" s="1176">
        <f t="shared" si="0"/>
        <v>1.4566668346361467</v>
      </c>
      <c r="G13" s="1177">
        <f>E13/E32</f>
        <v>0.0027021217452978708</v>
      </c>
    </row>
    <row r="14" spans="1:7" ht="15">
      <c r="A14" s="1154">
        <v>751</v>
      </c>
      <c r="B14" s="1179" t="s">
        <v>21</v>
      </c>
      <c r="C14" s="1174"/>
      <c r="D14" s="1174"/>
      <c r="E14" s="1175"/>
      <c r="F14" s="1176"/>
      <c r="G14" s="1177"/>
    </row>
    <row r="15" spans="1:7" ht="15">
      <c r="A15" s="1154"/>
      <c r="B15" s="1179" t="s">
        <v>22</v>
      </c>
      <c r="C15" s="1174">
        <v>3430</v>
      </c>
      <c r="D15" s="1174">
        <v>115014</v>
      </c>
      <c r="E15" s="1175">
        <v>110720.93</v>
      </c>
      <c r="F15" s="1176">
        <f>E15/D15</f>
        <v>0.962673500617316</v>
      </c>
      <c r="G15" s="1177">
        <f>E15/E32</f>
        <v>0.0012937073645731595</v>
      </c>
    </row>
    <row r="16" spans="1:7" ht="15">
      <c r="A16" s="1154">
        <v>752</v>
      </c>
      <c r="B16" s="1179" t="s">
        <v>23</v>
      </c>
      <c r="C16" s="1174">
        <v>300</v>
      </c>
      <c r="D16" s="1174">
        <v>300</v>
      </c>
      <c r="E16" s="1175">
        <v>300</v>
      </c>
      <c r="F16" s="1176">
        <f>E16/D16</f>
        <v>1</v>
      </c>
      <c r="G16" s="1177">
        <f>E16/E32</f>
        <v>3.5053192686509035E-06</v>
      </c>
    </row>
    <row r="17" spans="1:7" ht="15">
      <c r="A17" s="1154">
        <v>754</v>
      </c>
      <c r="B17" s="1171" t="s">
        <v>24</v>
      </c>
      <c r="C17" s="1174"/>
      <c r="D17" s="1174"/>
      <c r="E17" s="1175"/>
      <c r="F17" s="1176"/>
      <c r="G17" s="1177"/>
    </row>
    <row r="18" spans="1:7" ht="15">
      <c r="A18" s="1154"/>
      <c r="B18" s="1171" t="s">
        <v>25</v>
      </c>
      <c r="C18" s="1174">
        <v>1000</v>
      </c>
      <c r="D18" s="1174">
        <v>1000</v>
      </c>
      <c r="E18" s="1175">
        <v>6004.33</v>
      </c>
      <c r="F18" s="1176">
        <f>E18/D18</f>
        <v>6.0043299999999995</v>
      </c>
      <c r="G18" s="1177">
        <f>E18/E32</f>
        <v>7.015697881446226E-05</v>
      </c>
    </row>
    <row r="19" spans="1:7" ht="15">
      <c r="A19" s="1154">
        <v>756</v>
      </c>
      <c r="B19" s="1171" t="s">
        <v>26</v>
      </c>
      <c r="C19" s="1174"/>
      <c r="D19" s="1174"/>
      <c r="E19" s="1175"/>
      <c r="F19" s="1176"/>
      <c r="G19" s="1177"/>
    </row>
    <row r="20" spans="1:7" ht="15">
      <c r="A20" s="1154"/>
      <c r="B20" s="1171" t="s">
        <v>27</v>
      </c>
      <c r="C20" s="1174"/>
      <c r="D20" s="1174"/>
      <c r="E20" s="1175"/>
      <c r="F20" s="1176"/>
      <c r="G20" s="1177"/>
    </row>
    <row r="21" spans="1:7" ht="15">
      <c r="A21" s="1154"/>
      <c r="B21" s="1171" t="s">
        <v>28</v>
      </c>
      <c r="C21" s="1174">
        <v>36555784</v>
      </c>
      <c r="D21" s="1174">
        <v>36576399</v>
      </c>
      <c r="E21" s="1175">
        <v>33348551.77</v>
      </c>
      <c r="F21" s="1176">
        <f>E21/D21</f>
        <v>0.9117505463017286</v>
      </c>
      <c r="G21" s="1177">
        <f>E21/E32</f>
        <v>0.38965773700327727</v>
      </c>
    </row>
    <row r="22" spans="1:7" ht="15" hidden="1">
      <c r="A22" s="1156">
        <v>757</v>
      </c>
      <c r="B22" s="1173" t="s">
        <v>29</v>
      </c>
      <c r="C22" s="1174">
        <v>0</v>
      </c>
      <c r="D22" s="1174">
        <v>0</v>
      </c>
      <c r="E22" s="1180">
        <v>0</v>
      </c>
      <c r="F22" s="1176" t="s">
        <v>17</v>
      </c>
      <c r="G22" s="1177">
        <f>E22/E32</f>
        <v>0</v>
      </c>
    </row>
    <row r="23" spans="1:7" ht="15">
      <c r="A23" s="1156">
        <v>758</v>
      </c>
      <c r="B23" s="1173" t="s">
        <v>30</v>
      </c>
      <c r="C23" s="1174">
        <v>16213311</v>
      </c>
      <c r="D23" s="1174">
        <v>16756474</v>
      </c>
      <c r="E23" s="1180">
        <v>16756474.51</v>
      </c>
      <c r="F23" s="1176">
        <f>E23/D23</f>
        <v>1.0000000304359975</v>
      </c>
      <c r="G23" s="1177">
        <f>E23/E32</f>
        <v>0.19578930991520235</v>
      </c>
    </row>
    <row r="24" spans="1:7" ht="15">
      <c r="A24" s="1156">
        <v>801</v>
      </c>
      <c r="B24" s="1173" t="s">
        <v>31</v>
      </c>
      <c r="C24" s="1174">
        <v>984990.5</v>
      </c>
      <c r="D24" s="1174">
        <v>3646080.83</v>
      </c>
      <c r="E24" s="1180">
        <v>3592331.33</v>
      </c>
      <c r="F24" s="1176">
        <f>E24/D24</f>
        <v>0.9852582807386637</v>
      </c>
      <c r="G24" s="1177">
        <f>E24/E32</f>
        <v>0.04197422743475776</v>
      </c>
    </row>
    <row r="25" spans="1:7" ht="15" hidden="1">
      <c r="A25" s="1156">
        <v>851</v>
      </c>
      <c r="B25" s="1173" t="s">
        <v>189</v>
      </c>
      <c r="C25" s="1174">
        <v>0</v>
      </c>
      <c r="D25" s="1174">
        <v>0</v>
      </c>
      <c r="E25" s="1180">
        <v>0</v>
      </c>
      <c r="F25" s="1176" t="s">
        <v>17</v>
      </c>
      <c r="G25" s="1177">
        <f>E25/E32</f>
        <v>0</v>
      </c>
    </row>
    <row r="26" spans="1:7" ht="15">
      <c r="A26" s="1156">
        <v>852</v>
      </c>
      <c r="B26" s="1173" t="s">
        <v>32</v>
      </c>
      <c r="C26" s="1174">
        <v>716041</v>
      </c>
      <c r="D26" s="1174">
        <v>992879.76</v>
      </c>
      <c r="E26" s="1180">
        <v>969544.39</v>
      </c>
      <c r="F26" s="1176">
        <f aca="true" t="shared" si="1" ref="F26:F32">E26/D26</f>
        <v>0.9764972850287531</v>
      </c>
      <c r="G26" s="1177">
        <f>E26/E32</f>
        <v>0.011328542106931287</v>
      </c>
    </row>
    <row r="27" spans="1:7" ht="15">
      <c r="A27" s="1156">
        <v>854</v>
      </c>
      <c r="B27" s="1173" t="s">
        <v>33</v>
      </c>
      <c r="C27" s="1174">
        <v>140630</v>
      </c>
      <c r="D27" s="1174">
        <v>253556</v>
      </c>
      <c r="E27" s="1180">
        <v>195689.12</v>
      </c>
      <c r="F27" s="1176">
        <f t="shared" si="1"/>
        <v>0.7717786997744088</v>
      </c>
      <c r="G27" s="1177">
        <f>E27/E32</f>
        <v>0.0022865094766711296</v>
      </c>
    </row>
    <row r="28" spans="1:7" ht="15">
      <c r="A28" s="1156">
        <v>855</v>
      </c>
      <c r="B28" s="1173" t="s">
        <v>804</v>
      </c>
      <c r="C28" s="1174">
        <v>14664017</v>
      </c>
      <c r="D28" s="1174">
        <v>20420840</v>
      </c>
      <c r="E28" s="1157">
        <v>20336208.9</v>
      </c>
      <c r="F28" s="1176">
        <f t="shared" si="1"/>
        <v>0.9958556504041949</v>
      </c>
      <c r="G28" s="1177">
        <f>E28/E32</f>
        <v>0.23761634969493328</v>
      </c>
    </row>
    <row r="29" spans="1:7" ht="15">
      <c r="A29" s="1156">
        <v>900</v>
      </c>
      <c r="B29" s="1173" t="s">
        <v>34</v>
      </c>
      <c r="C29" s="1174">
        <v>5270946</v>
      </c>
      <c r="D29" s="1174">
        <v>6139946</v>
      </c>
      <c r="E29" s="1157">
        <v>5151759.22</v>
      </c>
      <c r="F29" s="1176">
        <f t="shared" si="1"/>
        <v>0.8390561122198794</v>
      </c>
      <c r="G29" s="1177">
        <f>E29/E$32</f>
        <v>0.060195202871053156</v>
      </c>
    </row>
    <row r="30" spans="1:7" s="1159" customFormat="1" ht="15">
      <c r="A30" s="1156">
        <v>921</v>
      </c>
      <c r="B30" s="1173" t="s">
        <v>35</v>
      </c>
      <c r="C30" s="1174">
        <v>500000</v>
      </c>
      <c r="D30" s="1174">
        <v>0</v>
      </c>
      <c r="E30" s="1158">
        <v>240859.58</v>
      </c>
      <c r="F30" s="1176" t="s">
        <v>17</v>
      </c>
      <c r="G30" s="1177">
        <f>E30/E$32</f>
        <v>0.0028142990893772124</v>
      </c>
    </row>
    <row r="31" spans="1:7" s="1159" customFormat="1" ht="15">
      <c r="A31" s="1160">
        <v>926</v>
      </c>
      <c r="B31" s="1161" t="s">
        <v>805</v>
      </c>
      <c r="C31" s="1174">
        <v>130000</v>
      </c>
      <c r="D31" s="1174">
        <v>295000</v>
      </c>
      <c r="E31" s="1158">
        <v>301598</v>
      </c>
      <c r="F31" s="1181">
        <f t="shared" si="1"/>
        <v>1.0223661016949153</v>
      </c>
      <c r="G31" s="1162">
        <f>E31/E32</f>
        <v>0.0035239909359552507</v>
      </c>
    </row>
    <row r="32" spans="1:7" s="1159" customFormat="1" ht="17.25" thickBot="1">
      <c r="A32" s="1163"/>
      <c r="B32" s="1164" t="s">
        <v>36</v>
      </c>
      <c r="C32" s="1165">
        <f>SUM(C8:C31)</f>
        <v>80210737.5</v>
      </c>
      <c r="D32" s="1166">
        <f>SUM(D8:D31)</f>
        <v>89923575.52</v>
      </c>
      <c r="E32" s="1167">
        <f>SUM(E7:E31)</f>
        <v>85584215.58999999</v>
      </c>
      <c r="F32" s="1168">
        <f t="shared" si="1"/>
        <v>0.9517439124844976</v>
      </c>
      <c r="G32" s="1169">
        <f>SUM(G8:G31)</f>
        <v>1</v>
      </c>
    </row>
  </sheetData>
  <sheetProtection selectLockedCells="1" selectUnlockedCells="1"/>
  <mergeCells count="1">
    <mergeCell ref="A3:D4"/>
  </mergeCells>
  <printOptions horizontalCentered="1"/>
  <pageMargins left="0.7480314960629921" right="0.5511811023622047" top="0.984251968503937" bottom="0.984251968503937" header="0.5118110236220472" footer="0.5118110236220472"/>
  <pageSetup fitToHeight="1" fitToWidth="1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8"/>
  <sheetViews>
    <sheetView view="pageBreakPreview" zoomScaleSheetLayoutView="100" zoomScalePageLayoutView="0" workbookViewId="0" topLeftCell="A13">
      <selection activeCell="A28" sqref="A28"/>
    </sheetView>
  </sheetViews>
  <sheetFormatPr defaultColWidth="9.140625" defaultRowHeight="12.75"/>
  <cols>
    <col min="1" max="1" width="4.8515625" style="14" customWidth="1"/>
    <col min="2" max="2" width="44.57421875" style="139" customWidth="1"/>
    <col min="3" max="3" width="6.57421875" style="18" customWidth="1"/>
    <col min="4" max="5" width="8.8515625" style="15" customWidth="1"/>
    <col min="6" max="6" width="17.421875" style="140" customWidth="1"/>
    <col min="7" max="7" width="17.28125" style="140" customWidth="1"/>
    <col min="8" max="8" width="18.421875" style="141" customWidth="1"/>
    <col min="9" max="9" width="12.140625" style="140" customWidth="1"/>
    <col min="10" max="10" width="0" style="142" hidden="1" customWidth="1"/>
    <col min="11" max="16384" width="9.140625" style="142" customWidth="1"/>
  </cols>
  <sheetData>
    <row r="1" spans="1:8" ht="15">
      <c r="A1" s="1"/>
      <c r="B1" s="210"/>
      <c r="C1" s="180"/>
      <c r="D1" s="5"/>
      <c r="E1" s="5"/>
      <c r="F1" s="211"/>
      <c r="G1" s="211"/>
      <c r="H1" s="1" t="s">
        <v>302</v>
      </c>
    </row>
    <row r="2" spans="1:8" ht="15">
      <c r="A2" s="1"/>
      <c r="B2" s="210"/>
      <c r="C2" s="180"/>
      <c r="D2" s="5"/>
      <c r="E2" s="5"/>
      <c r="F2" s="211"/>
      <c r="G2" s="211"/>
      <c r="H2" s="1" t="s">
        <v>808</v>
      </c>
    </row>
    <row r="3" spans="1:8" ht="15">
      <c r="A3" s="1"/>
      <c r="B3" s="210"/>
      <c r="C3" s="180"/>
      <c r="D3" s="5"/>
      <c r="E3" s="5"/>
      <c r="F3" s="211"/>
      <c r="G3" s="211"/>
      <c r="H3" s="6" t="s">
        <v>809</v>
      </c>
    </row>
    <row r="4" spans="1:8" ht="15">
      <c r="A4" s="1"/>
      <c r="B4" s="210"/>
      <c r="C4" s="180"/>
      <c r="D4" s="5"/>
      <c r="E4" s="5"/>
      <c r="F4" s="211"/>
      <c r="G4" s="211"/>
      <c r="H4" s="6"/>
    </row>
    <row r="5" spans="1:9" ht="15">
      <c r="A5" s="1"/>
      <c r="B5" s="1517" t="s">
        <v>853</v>
      </c>
      <c r="C5" s="1517"/>
      <c r="D5" s="1517"/>
      <c r="E5" s="1517"/>
      <c r="F5" s="1517"/>
      <c r="G5" s="1517"/>
      <c r="H5" s="1517"/>
      <c r="I5" s="1517"/>
    </row>
    <row r="6" spans="1:9" ht="15">
      <c r="A6" s="1"/>
      <c r="B6" s="266"/>
      <c r="C6" s="266"/>
      <c r="D6" s="266"/>
      <c r="E6" s="266"/>
      <c r="F6" s="266"/>
      <c r="G6" s="266"/>
      <c r="H6" s="266"/>
      <c r="I6" s="266"/>
    </row>
    <row r="7" spans="1:8" ht="15">
      <c r="A7" s="267"/>
      <c r="B7" s="304" t="s">
        <v>328</v>
      </c>
      <c r="C7" s="268"/>
      <c r="D7" s="268"/>
      <c r="E7" s="268"/>
      <c r="F7" s="268"/>
      <c r="G7" s="211"/>
      <c r="H7" s="6"/>
    </row>
    <row r="8" spans="1:9" ht="15">
      <c r="A8" s="1609" t="s">
        <v>197</v>
      </c>
      <c r="B8" s="1618" t="s">
        <v>316</v>
      </c>
      <c r="C8" s="1609" t="s">
        <v>171</v>
      </c>
      <c r="D8" s="1609" t="s">
        <v>140</v>
      </c>
      <c r="E8" s="1608" t="s">
        <v>39</v>
      </c>
      <c r="F8" s="1618" t="s">
        <v>653</v>
      </c>
      <c r="G8" s="1615" t="s">
        <v>176</v>
      </c>
      <c r="H8" s="1616" t="s">
        <v>42</v>
      </c>
      <c r="I8" s="1617" t="s">
        <v>44</v>
      </c>
    </row>
    <row r="9" spans="1:9" ht="27.75" customHeight="1">
      <c r="A9" s="1609"/>
      <c r="B9" s="1618"/>
      <c r="C9" s="1609"/>
      <c r="D9" s="1609"/>
      <c r="E9" s="1609"/>
      <c r="F9" s="1618"/>
      <c r="G9" s="1615"/>
      <c r="H9" s="1616"/>
      <c r="I9" s="1616"/>
    </row>
    <row r="10" spans="1:9" ht="15">
      <c r="A10" s="290">
        <v>1</v>
      </c>
      <c r="B10" s="291">
        <v>2</v>
      </c>
      <c r="C10" s="290">
        <v>3</v>
      </c>
      <c r="D10" s="290">
        <v>4</v>
      </c>
      <c r="E10" s="290">
        <v>5</v>
      </c>
      <c r="F10" s="290">
        <v>6</v>
      </c>
      <c r="G10" s="319">
        <v>7</v>
      </c>
      <c r="H10" s="319">
        <v>8</v>
      </c>
      <c r="I10" s="292">
        <v>9</v>
      </c>
    </row>
    <row r="11" spans="1:9" ht="15">
      <c r="A11" s="270">
        <v>1</v>
      </c>
      <c r="B11" s="305" t="s">
        <v>317</v>
      </c>
      <c r="C11" s="277">
        <v>900</v>
      </c>
      <c r="D11" s="273" t="s">
        <v>323</v>
      </c>
      <c r="E11" s="273" t="s">
        <v>76</v>
      </c>
      <c r="F11" s="356">
        <v>2473008</v>
      </c>
      <c r="G11" s="356">
        <v>2723008</v>
      </c>
      <c r="H11" s="356">
        <v>2584098.51</v>
      </c>
      <c r="I11" s="355">
        <f>H11/G11*100</f>
        <v>94.89867492126353</v>
      </c>
    </row>
    <row r="12" spans="1:9" ht="15">
      <c r="A12" s="274"/>
      <c r="B12" s="358" t="s">
        <v>258</v>
      </c>
      <c r="C12" s="274"/>
      <c r="D12" s="276"/>
      <c r="E12" s="276"/>
      <c r="F12" s="303">
        <f>SUM(F11)</f>
        <v>2473008</v>
      </c>
      <c r="G12" s="303">
        <f>SUM(G11)</f>
        <v>2723008</v>
      </c>
      <c r="H12" s="303">
        <f>SUM(H11)</f>
        <v>2584098.51</v>
      </c>
      <c r="I12" s="316">
        <f>H11/G12*100</f>
        <v>94.89867492126353</v>
      </c>
    </row>
    <row r="13" spans="1:9" ht="15">
      <c r="A13" s="286"/>
      <c r="B13" s="287" t="s">
        <v>214</v>
      </c>
      <c r="C13" s="288"/>
      <c r="D13" s="289"/>
      <c r="E13" s="289"/>
      <c r="F13" s="724">
        <f>F11</f>
        <v>2473008</v>
      </c>
      <c r="G13" s="724">
        <f>G11</f>
        <v>2723008</v>
      </c>
      <c r="H13" s="421">
        <f>H11</f>
        <v>2584098.51</v>
      </c>
      <c r="I13" s="421">
        <f>I11</f>
        <v>94.89867492126353</v>
      </c>
    </row>
    <row r="14" spans="1:9" ht="15">
      <c r="A14" s="1"/>
      <c r="B14" s="210"/>
      <c r="C14" s="180"/>
      <c r="D14" s="5"/>
      <c r="E14" s="5"/>
      <c r="F14" s="211"/>
      <c r="G14" s="211"/>
      <c r="H14" s="148"/>
      <c r="I14" s="212"/>
    </row>
    <row r="15" spans="1:9" ht="15">
      <c r="A15" s="142"/>
      <c r="B15" s="269" t="s">
        <v>321</v>
      </c>
      <c r="C15" s="142"/>
      <c r="D15" s="142"/>
      <c r="E15" s="142"/>
      <c r="F15" s="142"/>
      <c r="G15" s="142"/>
      <c r="H15" s="142"/>
      <c r="I15" s="149"/>
    </row>
    <row r="16" spans="1:9" s="150" customFormat="1" ht="18.75" customHeight="1">
      <c r="A16" s="1628" t="s">
        <v>197</v>
      </c>
      <c r="B16" s="1610" t="s">
        <v>2</v>
      </c>
      <c r="C16" s="1628" t="s">
        <v>171</v>
      </c>
      <c r="D16" s="1628" t="s">
        <v>140</v>
      </c>
      <c r="E16" s="1619" t="s">
        <v>39</v>
      </c>
      <c r="F16" s="1618" t="s">
        <v>653</v>
      </c>
      <c r="G16" s="1610" t="s">
        <v>176</v>
      </c>
      <c r="H16" s="1611" t="s">
        <v>42</v>
      </c>
      <c r="I16" s="1612" t="s">
        <v>44</v>
      </c>
    </row>
    <row r="17" spans="1:9" s="152" customFormat="1" ht="43.5" customHeight="1">
      <c r="A17" s="1628"/>
      <c r="B17" s="1610"/>
      <c r="C17" s="1628"/>
      <c r="D17" s="1628"/>
      <c r="E17" s="1619"/>
      <c r="F17" s="1618"/>
      <c r="G17" s="1610"/>
      <c r="H17" s="1611"/>
      <c r="I17" s="1611"/>
    </row>
    <row r="18" spans="1:9" s="156" customFormat="1" ht="18.75" customHeight="1">
      <c r="A18" s="308">
        <v>1</v>
      </c>
      <c r="B18" s="309">
        <v>2</v>
      </c>
      <c r="C18" s="308">
        <v>3</v>
      </c>
      <c r="D18" s="308">
        <v>4</v>
      </c>
      <c r="E18" s="319">
        <v>5</v>
      </c>
      <c r="F18" s="319">
        <v>6</v>
      </c>
      <c r="G18" s="319">
        <v>7</v>
      </c>
      <c r="H18" s="319">
        <v>8</v>
      </c>
      <c r="I18" s="292">
        <v>9</v>
      </c>
    </row>
    <row r="19" spans="1:9" s="161" customFormat="1" ht="15">
      <c r="A19" s="1620">
        <v>1</v>
      </c>
      <c r="B19" s="1622" t="s">
        <v>346</v>
      </c>
      <c r="C19" s="1624" t="s">
        <v>322</v>
      </c>
      <c r="D19" s="1626" t="s">
        <v>323</v>
      </c>
      <c r="E19" s="273" t="s">
        <v>348</v>
      </c>
      <c r="F19" s="381">
        <v>49200</v>
      </c>
      <c r="G19" s="381">
        <v>49200</v>
      </c>
      <c r="H19" s="177">
        <v>46256.71</v>
      </c>
      <c r="I19" s="160">
        <f>H19/G19</f>
        <v>0.9401770325203251</v>
      </c>
    </row>
    <row r="20" spans="1:9" s="161" customFormat="1" ht="15">
      <c r="A20" s="1621"/>
      <c r="B20" s="1623"/>
      <c r="C20" s="1625"/>
      <c r="D20" s="1627"/>
      <c r="E20" s="273" t="s">
        <v>349</v>
      </c>
      <c r="F20" s="381">
        <v>4500</v>
      </c>
      <c r="G20" s="381">
        <v>3680</v>
      </c>
      <c r="H20" s="177">
        <v>3676.52</v>
      </c>
      <c r="I20" s="160">
        <f>H20/G20</f>
        <v>0.9990543478260869</v>
      </c>
    </row>
    <row r="21" spans="1:9" s="161" customFormat="1" ht="15">
      <c r="A21" s="1384">
        <v>2</v>
      </c>
      <c r="B21" s="1385" t="s">
        <v>353</v>
      </c>
      <c r="C21" s="1398" t="s">
        <v>322</v>
      </c>
      <c r="D21" s="1399" t="s">
        <v>323</v>
      </c>
      <c r="E21" s="1383" t="s">
        <v>352</v>
      </c>
      <c r="F21" s="1400">
        <v>15154</v>
      </c>
      <c r="G21" s="1400">
        <v>7654</v>
      </c>
      <c r="H21" s="418">
        <v>0</v>
      </c>
      <c r="I21" s="409">
        <f aca="true" t="shared" si="0" ref="I21:I28">H21/G21</f>
        <v>0</v>
      </c>
    </row>
    <row r="22" spans="1:9" s="161" customFormat="1" ht="15">
      <c r="A22" s="1629">
        <v>3</v>
      </c>
      <c r="B22" s="1630" t="s">
        <v>354</v>
      </c>
      <c r="C22" s="1631" t="s">
        <v>322</v>
      </c>
      <c r="D22" s="1632" t="s">
        <v>323</v>
      </c>
      <c r="E22" s="273" t="s">
        <v>350</v>
      </c>
      <c r="F22" s="381">
        <v>8700</v>
      </c>
      <c r="G22" s="381">
        <v>8700</v>
      </c>
      <c r="H22" s="1402">
        <v>8007.03</v>
      </c>
      <c r="I22" s="1403">
        <f t="shared" si="0"/>
        <v>0.9203482758620689</v>
      </c>
    </row>
    <row r="23" spans="1:9" s="161" customFormat="1" ht="15">
      <c r="A23" s="1629"/>
      <c r="B23" s="1630"/>
      <c r="C23" s="1631"/>
      <c r="D23" s="1632"/>
      <c r="E23" s="273" t="s">
        <v>351</v>
      </c>
      <c r="F23" s="381">
        <v>1300</v>
      </c>
      <c r="G23" s="381">
        <v>1300</v>
      </c>
      <c r="H23" s="1402">
        <v>1110.78</v>
      </c>
      <c r="I23" s="1403">
        <f t="shared" si="0"/>
        <v>0.8544461538461539</v>
      </c>
    </row>
    <row r="24" spans="1:9" s="161" customFormat="1" ht="15">
      <c r="A24" s="294">
        <v>4</v>
      </c>
      <c r="B24" s="354" t="s">
        <v>355</v>
      </c>
      <c r="C24" s="306" t="s">
        <v>322</v>
      </c>
      <c r="D24" s="307" t="s">
        <v>323</v>
      </c>
      <c r="E24" s="307" t="s">
        <v>356</v>
      </c>
      <c r="F24" s="1401">
        <v>7032</v>
      </c>
      <c r="G24" s="1401">
        <v>7032</v>
      </c>
      <c r="H24" s="226">
        <v>6158</v>
      </c>
      <c r="I24" s="220">
        <f t="shared" si="0"/>
        <v>0.8757110352673493</v>
      </c>
    </row>
    <row r="25" spans="1:9" s="161" customFormat="1" ht="27">
      <c r="A25" s="294">
        <v>5</v>
      </c>
      <c r="B25" s="354" t="s">
        <v>873</v>
      </c>
      <c r="C25" s="306" t="s">
        <v>322</v>
      </c>
      <c r="D25" s="307" t="s">
        <v>323</v>
      </c>
      <c r="E25" s="273" t="s">
        <v>324</v>
      </c>
      <c r="F25" s="356">
        <v>2386075</v>
      </c>
      <c r="G25" s="721">
        <v>3296786</v>
      </c>
      <c r="H25" s="177">
        <v>3262599.01</v>
      </c>
      <c r="I25" s="160">
        <f t="shared" si="0"/>
        <v>0.9896302065102193</v>
      </c>
    </row>
    <row r="26" spans="1:9" s="161" customFormat="1" ht="15">
      <c r="A26" s="294">
        <v>6</v>
      </c>
      <c r="B26" s="354" t="s">
        <v>387</v>
      </c>
      <c r="C26" s="306" t="s">
        <v>322</v>
      </c>
      <c r="D26" s="307" t="s">
        <v>323</v>
      </c>
      <c r="E26" s="273" t="s">
        <v>388</v>
      </c>
      <c r="F26" s="356">
        <v>535</v>
      </c>
      <c r="G26" s="721">
        <v>0</v>
      </c>
      <c r="H26" s="177">
        <v>0</v>
      </c>
      <c r="I26" s="160" t="s">
        <v>17</v>
      </c>
    </row>
    <row r="27" spans="1:9" s="161" customFormat="1" ht="15">
      <c r="A27" s="294">
        <v>7</v>
      </c>
      <c r="B27" s="354" t="s">
        <v>854</v>
      </c>
      <c r="C27" s="306" t="s">
        <v>322</v>
      </c>
      <c r="D27" s="307" t="s">
        <v>323</v>
      </c>
      <c r="E27" s="273" t="s">
        <v>855</v>
      </c>
      <c r="F27" s="356">
        <v>0</v>
      </c>
      <c r="G27" s="721">
        <v>7500</v>
      </c>
      <c r="H27" s="177">
        <v>7400</v>
      </c>
      <c r="I27" s="160">
        <f t="shared" si="0"/>
        <v>0.9866666666666667</v>
      </c>
    </row>
    <row r="28" spans="1:9" s="161" customFormat="1" ht="15">
      <c r="A28" s="270">
        <v>8</v>
      </c>
      <c r="B28" s="271" t="s">
        <v>357</v>
      </c>
      <c r="C28" s="272" t="s">
        <v>322</v>
      </c>
      <c r="D28" s="273" t="s">
        <v>323</v>
      </c>
      <c r="E28" s="273" t="s">
        <v>358</v>
      </c>
      <c r="F28" s="356">
        <v>512</v>
      </c>
      <c r="G28" s="721">
        <v>1867</v>
      </c>
      <c r="H28" s="177">
        <v>1468.28</v>
      </c>
      <c r="I28" s="160">
        <f t="shared" si="0"/>
        <v>0.7864381360471344</v>
      </c>
    </row>
    <row r="29" spans="1:9" s="169" customFormat="1" ht="15.75">
      <c r="A29" s="357"/>
      <c r="B29" s="358" t="s">
        <v>258</v>
      </c>
      <c r="C29" s="357"/>
      <c r="D29" s="359"/>
      <c r="E29" s="359"/>
      <c r="F29" s="722">
        <f>SUM(F19:F28)</f>
        <v>2473008</v>
      </c>
      <c r="G29" s="722">
        <f>SUM(G19:G28)</f>
        <v>3383719</v>
      </c>
      <c r="H29" s="176">
        <f>SUM(H19:H28)</f>
        <v>3336676.3299999996</v>
      </c>
      <c r="I29" s="174">
        <f>H29/G29</f>
        <v>0.986097347327009</v>
      </c>
    </row>
    <row r="30" spans="1:9" s="178" customFormat="1" ht="14.25" customHeight="1">
      <c r="A30" s="310"/>
      <c r="B30" s="311" t="s">
        <v>214</v>
      </c>
      <c r="C30" s="312"/>
      <c r="D30" s="313"/>
      <c r="E30" s="313"/>
      <c r="F30" s="723">
        <f>F29</f>
        <v>2473008</v>
      </c>
      <c r="G30" s="723">
        <f>SUM(G29)</f>
        <v>3383719</v>
      </c>
      <c r="H30" s="314">
        <f>H29</f>
        <v>3336676.3299999996</v>
      </c>
      <c r="I30" s="315">
        <f>H30/G30</f>
        <v>0.986097347327009</v>
      </c>
    </row>
    <row r="31" spans="1:9" ht="15" hidden="1">
      <c r="A31" s="1"/>
      <c r="B31" s="179"/>
      <c r="C31" s="180"/>
      <c r="D31" s="5"/>
      <c r="E31" s="5"/>
      <c r="F31" s="181"/>
      <c r="G31" s="181"/>
      <c r="H31" s="148"/>
      <c r="I31" s="181"/>
    </row>
    <row r="32" spans="1:9" ht="15">
      <c r="A32" s="1"/>
      <c r="B32" s="1614" t="s">
        <v>856</v>
      </c>
      <c r="C32" s="1614"/>
      <c r="D32" s="1614"/>
      <c r="E32" s="1614"/>
      <c r="F32" s="1614"/>
      <c r="G32" s="181"/>
      <c r="H32" s="148"/>
      <c r="I32" s="181"/>
    </row>
    <row r="33" spans="1:9" ht="15">
      <c r="A33" s="1"/>
      <c r="B33" s="1613"/>
      <c r="C33" s="1613"/>
      <c r="D33" s="1613"/>
      <c r="E33" s="1613"/>
      <c r="F33" s="1613"/>
      <c r="G33" s="181"/>
      <c r="H33" s="182"/>
      <c r="I33" s="181"/>
    </row>
    <row r="34" spans="1:9" ht="15">
      <c r="A34" s="1"/>
      <c r="B34" s="179"/>
      <c r="C34" s="183"/>
      <c r="D34" s="5"/>
      <c r="E34" s="5"/>
      <c r="F34" s="181"/>
      <c r="G34" s="181"/>
      <c r="H34" s="148"/>
      <c r="I34" s="181"/>
    </row>
    <row r="35" spans="1:9" ht="15">
      <c r="A35" s="1"/>
      <c r="B35" s="179"/>
      <c r="C35" s="180"/>
      <c r="D35" s="5"/>
      <c r="E35" s="5"/>
      <c r="F35" s="181"/>
      <c r="G35" s="181"/>
      <c r="H35" s="148"/>
      <c r="I35" s="181"/>
    </row>
    <row r="36" spans="2:9" ht="15">
      <c r="B36" s="184"/>
      <c r="F36" s="185"/>
      <c r="G36" s="185"/>
      <c r="I36" s="185"/>
    </row>
    <row r="37" spans="2:9" ht="15">
      <c r="B37" s="184"/>
      <c r="F37" s="185"/>
      <c r="G37" s="185"/>
      <c r="I37" s="185"/>
    </row>
    <row r="38" spans="2:9" ht="15">
      <c r="B38" s="184"/>
      <c r="F38" s="185"/>
      <c r="G38" s="185"/>
      <c r="I38" s="185"/>
    </row>
    <row r="39" spans="2:9" ht="15">
      <c r="B39" s="184"/>
      <c r="F39" s="185"/>
      <c r="G39" s="185"/>
      <c r="I39" s="185"/>
    </row>
    <row r="40" spans="2:9" ht="15">
      <c r="B40" s="184"/>
      <c r="F40" s="185"/>
      <c r="G40" s="185"/>
      <c r="I40" s="185"/>
    </row>
    <row r="41" spans="2:9" ht="15">
      <c r="B41" s="184"/>
      <c r="F41" s="185"/>
      <c r="G41" s="185"/>
      <c r="I41" s="185"/>
    </row>
    <row r="42" spans="2:9" ht="15">
      <c r="B42" s="184"/>
      <c r="F42" s="185"/>
      <c r="G42" s="185"/>
      <c r="I42" s="185"/>
    </row>
    <row r="43" spans="2:9" ht="15">
      <c r="B43" s="184"/>
      <c r="F43" s="185"/>
      <c r="G43" s="185"/>
      <c r="I43" s="185"/>
    </row>
    <row r="44" spans="2:9" ht="15">
      <c r="B44" s="184"/>
      <c r="F44" s="185"/>
      <c r="G44" s="185"/>
      <c r="I44" s="185"/>
    </row>
    <row r="45" spans="2:9" ht="15">
      <c r="B45" s="184"/>
      <c r="F45" s="185"/>
      <c r="G45" s="185"/>
      <c r="I45" s="185"/>
    </row>
    <row r="46" spans="2:9" ht="15">
      <c r="B46" s="184"/>
      <c r="F46" s="185"/>
      <c r="G46" s="185"/>
      <c r="I46" s="185"/>
    </row>
    <row r="47" spans="2:9" ht="15">
      <c r="B47" s="184"/>
      <c r="F47" s="185"/>
      <c r="G47" s="185"/>
      <c r="I47" s="185"/>
    </row>
    <row r="48" spans="2:9" ht="15">
      <c r="B48" s="184"/>
      <c r="F48" s="185"/>
      <c r="G48" s="185"/>
      <c r="I48" s="185"/>
    </row>
    <row r="49" spans="2:9" ht="15">
      <c r="B49" s="184"/>
      <c r="F49" s="185"/>
      <c r="G49" s="185"/>
      <c r="I49" s="185"/>
    </row>
    <row r="50" spans="2:9" ht="15">
      <c r="B50" s="184"/>
      <c r="F50" s="185"/>
      <c r="G50" s="185"/>
      <c r="I50" s="185"/>
    </row>
    <row r="51" spans="2:9" ht="15">
      <c r="B51" s="184"/>
      <c r="F51" s="185"/>
      <c r="G51" s="185"/>
      <c r="I51" s="185"/>
    </row>
    <row r="52" spans="2:9" ht="15">
      <c r="B52" s="184"/>
      <c r="F52" s="185"/>
      <c r="G52" s="185"/>
      <c r="I52" s="185"/>
    </row>
    <row r="53" spans="2:9" ht="15">
      <c r="B53" s="184"/>
      <c r="F53" s="185"/>
      <c r="G53" s="185"/>
      <c r="I53" s="185"/>
    </row>
    <row r="54" spans="2:9" ht="15">
      <c r="B54" s="184"/>
      <c r="F54" s="185"/>
      <c r="G54" s="185"/>
      <c r="I54" s="185"/>
    </row>
    <row r="55" spans="2:9" ht="15">
      <c r="B55" s="184"/>
      <c r="F55" s="185"/>
      <c r="G55" s="185"/>
      <c r="I55" s="185"/>
    </row>
    <row r="56" spans="2:9" ht="15">
      <c r="B56" s="184"/>
      <c r="F56" s="185"/>
      <c r="G56" s="185"/>
      <c r="I56" s="185"/>
    </row>
    <row r="57" spans="2:9" ht="15">
      <c r="B57" s="184"/>
      <c r="F57" s="185"/>
      <c r="G57" s="185"/>
      <c r="I57" s="185"/>
    </row>
    <row r="58" spans="2:9" ht="15">
      <c r="B58" s="184"/>
      <c r="F58" s="185"/>
      <c r="G58" s="185"/>
      <c r="I58" s="185"/>
    </row>
    <row r="59" spans="2:9" ht="15">
      <c r="B59" s="184"/>
      <c r="F59" s="185"/>
      <c r="G59" s="185"/>
      <c r="I59" s="185"/>
    </row>
    <row r="60" spans="2:9" ht="15">
      <c r="B60" s="184"/>
      <c r="F60" s="185"/>
      <c r="G60" s="185"/>
      <c r="I60" s="185"/>
    </row>
    <row r="61" spans="2:9" ht="15">
      <c r="B61" s="184"/>
      <c r="F61" s="185"/>
      <c r="G61" s="185"/>
      <c r="I61" s="185"/>
    </row>
    <row r="62" spans="2:9" ht="15">
      <c r="B62" s="184"/>
      <c r="F62" s="185"/>
      <c r="G62" s="185"/>
      <c r="I62" s="185"/>
    </row>
    <row r="63" spans="2:9" ht="15">
      <c r="B63" s="184"/>
      <c r="F63" s="185"/>
      <c r="G63" s="185"/>
      <c r="I63" s="185"/>
    </row>
    <row r="64" spans="2:9" ht="15">
      <c r="B64" s="184"/>
      <c r="F64" s="185"/>
      <c r="G64" s="185"/>
      <c r="I64" s="185"/>
    </row>
    <row r="65" spans="2:9" ht="15">
      <c r="B65" s="184"/>
      <c r="F65" s="185"/>
      <c r="G65" s="185"/>
      <c r="I65" s="185"/>
    </row>
    <row r="66" spans="2:9" ht="15">
      <c r="B66" s="184"/>
      <c r="F66" s="185"/>
      <c r="G66" s="185"/>
      <c r="I66" s="185"/>
    </row>
    <row r="67" spans="2:9" ht="15">
      <c r="B67" s="184"/>
      <c r="F67" s="185"/>
      <c r="G67" s="185"/>
      <c r="I67" s="185"/>
    </row>
    <row r="68" spans="2:9" ht="15">
      <c r="B68" s="184"/>
      <c r="F68" s="185"/>
      <c r="G68" s="185"/>
      <c r="I68" s="185"/>
    </row>
    <row r="69" spans="2:9" ht="15">
      <c r="B69" s="184"/>
      <c r="F69" s="185"/>
      <c r="G69" s="185"/>
      <c r="I69" s="185"/>
    </row>
    <row r="70" spans="2:9" ht="15">
      <c r="B70" s="184"/>
      <c r="F70" s="185"/>
      <c r="G70" s="185"/>
      <c r="I70" s="185"/>
    </row>
    <row r="71" spans="2:9" ht="15">
      <c r="B71" s="184"/>
      <c r="F71" s="185"/>
      <c r="G71" s="185"/>
      <c r="I71" s="185"/>
    </row>
    <row r="72" spans="2:9" ht="15">
      <c r="B72" s="184"/>
      <c r="F72" s="185"/>
      <c r="G72" s="185"/>
      <c r="I72" s="185"/>
    </row>
    <row r="73" spans="2:9" ht="15">
      <c r="B73" s="184"/>
      <c r="F73" s="185"/>
      <c r="G73" s="185"/>
      <c r="I73" s="185"/>
    </row>
    <row r="74" spans="2:9" ht="15">
      <c r="B74" s="184"/>
      <c r="F74" s="185"/>
      <c r="G74" s="185"/>
      <c r="I74" s="185"/>
    </row>
    <row r="75" spans="2:9" ht="15">
      <c r="B75" s="184"/>
      <c r="F75" s="185"/>
      <c r="G75" s="185"/>
      <c r="I75" s="185"/>
    </row>
    <row r="76" spans="2:9" ht="15">
      <c r="B76" s="184"/>
      <c r="F76" s="185"/>
      <c r="G76" s="185"/>
      <c r="I76" s="185"/>
    </row>
    <row r="77" spans="2:9" ht="15">
      <c r="B77" s="184"/>
      <c r="F77" s="185"/>
      <c r="G77" s="185"/>
      <c r="I77" s="185"/>
    </row>
    <row r="78" spans="2:9" ht="15">
      <c r="B78" s="184"/>
      <c r="F78" s="185"/>
      <c r="G78" s="185"/>
      <c r="I78" s="185"/>
    </row>
    <row r="79" spans="2:9" ht="15">
      <c r="B79" s="184"/>
      <c r="F79" s="185"/>
      <c r="G79" s="185"/>
      <c r="I79" s="185"/>
    </row>
    <row r="80" spans="2:9" ht="15">
      <c r="B80" s="184"/>
      <c r="F80" s="185"/>
      <c r="G80" s="185"/>
      <c r="I80" s="185"/>
    </row>
    <row r="81" spans="2:9" ht="15">
      <c r="B81" s="184"/>
      <c r="F81" s="185"/>
      <c r="G81" s="185"/>
      <c r="I81" s="185"/>
    </row>
    <row r="82" spans="2:9" ht="15">
      <c r="B82" s="184"/>
      <c r="F82" s="185"/>
      <c r="G82" s="185"/>
      <c r="I82" s="185"/>
    </row>
    <row r="83" spans="2:9" ht="15">
      <c r="B83" s="184"/>
      <c r="F83" s="185"/>
      <c r="G83" s="185"/>
      <c r="I83" s="185"/>
    </row>
    <row r="84" spans="2:9" ht="15">
      <c r="B84" s="184"/>
      <c r="F84" s="185"/>
      <c r="G84" s="185"/>
      <c r="I84" s="185"/>
    </row>
    <row r="85" spans="2:9" ht="15">
      <c r="B85" s="184"/>
      <c r="F85" s="185"/>
      <c r="G85" s="185"/>
      <c r="I85" s="185"/>
    </row>
    <row r="86" spans="2:9" ht="15">
      <c r="B86" s="184"/>
      <c r="F86" s="185"/>
      <c r="G86" s="185"/>
      <c r="I86" s="185"/>
    </row>
    <row r="87" spans="2:9" ht="15">
      <c r="B87" s="184"/>
      <c r="F87" s="185"/>
      <c r="G87" s="185"/>
      <c r="I87" s="185"/>
    </row>
    <row r="88" spans="2:9" ht="15">
      <c r="B88" s="184"/>
      <c r="F88" s="185"/>
      <c r="G88" s="185"/>
      <c r="I88" s="185"/>
    </row>
    <row r="89" spans="2:9" ht="15">
      <c r="B89" s="184"/>
      <c r="F89" s="185"/>
      <c r="G89" s="185"/>
      <c r="I89" s="185"/>
    </row>
    <row r="90" spans="2:9" ht="15">
      <c r="B90" s="184"/>
      <c r="F90" s="185"/>
      <c r="G90" s="185"/>
      <c r="I90" s="185"/>
    </row>
    <row r="91" spans="2:9" ht="15">
      <c r="B91" s="184"/>
      <c r="F91" s="185"/>
      <c r="G91" s="185"/>
      <c r="I91" s="185"/>
    </row>
    <row r="92" spans="2:9" ht="15">
      <c r="B92" s="184"/>
      <c r="F92" s="185"/>
      <c r="G92" s="185"/>
      <c r="I92" s="185"/>
    </row>
    <row r="93" spans="2:9" ht="15">
      <c r="B93" s="184"/>
      <c r="F93" s="185"/>
      <c r="G93" s="185"/>
      <c r="I93" s="185"/>
    </row>
    <row r="94" spans="2:9" ht="15">
      <c r="B94" s="184"/>
      <c r="F94" s="185"/>
      <c r="G94" s="185"/>
      <c r="I94" s="185"/>
    </row>
    <row r="95" spans="2:9" ht="15">
      <c r="B95" s="184"/>
      <c r="F95" s="185"/>
      <c r="G95" s="185"/>
      <c r="I95" s="185"/>
    </row>
    <row r="96" spans="2:9" ht="15">
      <c r="B96" s="184"/>
      <c r="F96" s="185"/>
      <c r="G96" s="185"/>
      <c r="I96" s="185"/>
    </row>
    <row r="97" spans="2:9" ht="15">
      <c r="B97" s="184"/>
      <c r="F97" s="185"/>
      <c r="G97" s="185"/>
      <c r="I97" s="185"/>
    </row>
    <row r="98" spans="2:9" ht="15">
      <c r="B98" s="184"/>
      <c r="F98" s="185"/>
      <c r="G98" s="185"/>
      <c r="I98" s="185"/>
    </row>
    <row r="99" spans="2:9" ht="15">
      <c r="B99" s="184"/>
      <c r="F99" s="185"/>
      <c r="G99" s="185"/>
      <c r="I99" s="185"/>
    </row>
    <row r="100" spans="2:9" ht="15">
      <c r="B100" s="184"/>
      <c r="F100" s="185"/>
      <c r="G100" s="185"/>
      <c r="I100" s="185"/>
    </row>
    <row r="101" spans="2:9" ht="15">
      <c r="B101" s="184"/>
      <c r="F101" s="185"/>
      <c r="G101" s="185"/>
      <c r="I101" s="185"/>
    </row>
    <row r="102" spans="2:9" ht="15">
      <c r="B102" s="184"/>
      <c r="F102" s="185"/>
      <c r="G102" s="185"/>
      <c r="I102" s="185"/>
    </row>
    <row r="103" spans="2:9" ht="15">
      <c r="B103" s="184"/>
      <c r="F103" s="185"/>
      <c r="G103" s="185"/>
      <c r="I103" s="185"/>
    </row>
    <row r="104" spans="2:9" ht="15">
      <c r="B104" s="184"/>
      <c r="F104" s="185"/>
      <c r="G104" s="185"/>
      <c r="I104" s="185"/>
    </row>
    <row r="105" spans="2:9" ht="15">
      <c r="B105" s="184"/>
      <c r="F105" s="185"/>
      <c r="G105" s="185"/>
      <c r="I105" s="185"/>
    </row>
    <row r="106" spans="2:9" ht="15">
      <c r="B106" s="184"/>
      <c r="F106" s="185"/>
      <c r="G106" s="185"/>
      <c r="I106" s="185"/>
    </row>
    <row r="107" spans="2:9" ht="15">
      <c r="B107" s="184"/>
      <c r="F107" s="185"/>
      <c r="G107" s="185"/>
      <c r="I107" s="185"/>
    </row>
    <row r="108" spans="2:9" ht="15">
      <c r="B108" s="184"/>
      <c r="F108" s="185"/>
      <c r="G108" s="185"/>
      <c r="I108" s="185"/>
    </row>
    <row r="109" spans="2:9" ht="15">
      <c r="B109" s="184"/>
      <c r="F109" s="185"/>
      <c r="G109" s="185"/>
      <c r="I109" s="185"/>
    </row>
    <row r="110" spans="2:9" ht="15">
      <c r="B110" s="184"/>
      <c r="F110" s="185"/>
      <c r="G110" s="185"/>
      <c r="I110" s="185"/>
    </row>
    <row r="111" spans="2:9" ht="15">
      <c r="B111" s="184"/>
      <c r="F111" s="185"/>
      <c r="G111" s="185"/>
      <c r="I111" s="185"/>
    </row>
    <row r="112" spans="2:9" ht="15">
      <c r="B112" s="184"/>
      <c r="F112" s="185"/>
      <c r="G112" s="185"/>
      <c r="I112" s="185"/>
    </row>
    <row r="113" spans="2:9" ht="15">
      <c r="B113" s="184"/>
      <c r="F113" s="185"/>
      <c r="G113" s="185"/>
      <c r="I113" s="185"/>
    </row>
    <row r="114" spans="2:9" ht="15">
      <c r="B114" s="184"/>
      <c r="F114" s="185"/>
      <c r="G114" s="185"/>
      <c r="I114" s="185"/>
    </row>
    <row r="115" spans="2:9" ht="15">
      <c r="B115" s="184"/>
      <c r="F115" s="185"/>
      <c r="G115" s="185"/>
      <c r="I115" s="185"/>
    </row>
    <row r="116" spans="2:9" ht="15">
      <c r="B116" s="184"/>
      <c r="F116" s="185"/>
      <c r="G116" s="185"/>
      <c r="I116" s="185"/>
    </row>
    <row r="117" spans="2:9" ht="15">
      <c r="B117" s="184"/>
      <c r="F117" s="185"/>
      <c r="G117" s="185"/>
      <c r="I117" s="185"/>
    </row>
    <row r="118" spans="2:9" ht="15">
      <c r="B118" s="184"/>
      <c r="F118" s="185"/>
      <c r="G118" s="185"/>
      <c r="I118" s="185"/>
    </row>
    <row r="119" spans="2:9" ht="15">
      <c r="B119" s="184"/>
      <c r="F119" s="185"/>
      <c r="G119" s="185"/>
      <c r="I119" s="185"/>
    </row>
    <row r="120" spans="2:9" ht="15">
      <c r="B120" s="184"/>
      <c r="F120" s="185"/>
      <c r="G120" s="185"/>
      <c r="I120" s="185"/>
    </row>
    <row r="121" spans="2:9" ht="15">
      <c r="B121" s="184"/>
      <c r="F121" s="185"/>
      <c r="G121" s="185"/>
      <c r="I121" s="185"/>
    </row>
    <row r="122" spans="2:9" ht="15">
      <c r="B122" s="184"/>
      <c r="F122" s="185"/>
      <c r="G122" s="185"/>
      <c r="I122" s="185"/>
    </row>
    <row r="123" spans="2:9" ht="15">
      <c r="B123" s="184"/>
      <c r="F123" s="185"/>
      <c r="G123" s="185"/>
      <c r="I123" s="185"/>
    </row>
    <row r="124" spans="2:9" ht="15">
      <c r="B124" s="184"/>
      <c r="F124" s="185"/>
      <c r="G124" s="185"/>
      <c r="I124" s="185"/>
    </row>
    <row r="125" spans="2:9" ht="15">
      <c r="B125" s="184"/>
      <c r="F125" s="185"/>
      <c r="G125" s="185"/>
      <c r="I125" s="185"/>
    </row>
    <row r="126" spans="2:9" ht="15">
      <c r="B126" s="184"/>
      <c r="F126" s="185"/>
      <c r="G126" s="185"/>
      <c r="I126" s="185"/>
    </row>
    <row r="127" spans="2:9" ht="15">
      <c r="B127" s="184"/>
      <c r="F127" s="185"/>
      <c r="G127" s="185"/>
      <c r="I127" s="185"/>
    </row>
    <row r="128" spans="2:9" ht="15">
      <c r="B128" s="184"/>
      <c r="F128" s="185"/>
      <c r="G128" s="185"/>
      <c r="I128" s="185"/>
    </row>
    <row r="129" spans="2:9" ht="15">
      <c r="B129" s="184"/>
      <c r="F129" s="185"/>
      <c r="G129" s="185"/>
      <c r="I129" s="185"/>
    </row>
    <row r="130" spans="2:9" ht="15">
      <c r="B130" s="184"/>
      <c r="F130" s="185"/>
      <c r="G130" s="185"/>
      <c r="I130" s="185"/>
    </row>
    <row r="131" spans="2:9" ht="15">
      <c r="B131" s="184"/>
      <c r="F131" s="185"/>
      <c r="G131" s="185"/>
      <c r="I131" s="185"/>
    </row>
    <row r="132" spans="2:9" ht="15">
      <c r="B132" s="184"/>
      <c r="F132" s="185"/>
      <c r="G132" s="185"/>
      <c r="I132" s="185"/>
    </row>
    <row r="133" spans="2:9" ht="15">
      <c r="B133" s="184"/>
      <c r="F133" s="185"/>
      <c r="G133" s="185"/>
      <c r="I133" s="185"/>
    </row>
    <row r="134" spans="2:9" ht="15">
      <c r="B134" s="184"/>
      <c r="F134" s="185"/>
      <c r="G134" s="185"/>
      <c r="I134" s="185"/>
    </row>
    <row r="135" spans="2:9" ht="15">
      <c r="B135" s="184"/>
      <c r="F135" s="185"/>
      <c r="G135" s="185"/>
      <c r="I135" s="185"/>
    </row>
    <row r="136" spans="2:9" ht="15">
      <c r="B136" s="184"/>
      <c r="F136" s="185"/>
      <c r="G136" s="185"/>
      <c r="I136" s="185"/>
    </row>
    <row r="137" spans="2:9" ht="15">
      <c r="B137" s="184"/>
      <c r="F137" s="185"/>
      <c r="G137" s="185"/>
      <c r="I137" s="185"/>
    </row>
    <row r="138" spans="2:9" ht="15">
      <c r="B138" s="184"/>
      <c r="F138" s="185"/>
      <c r="G138" s="185"/>
      <c r="I138" s="185"/>
    </row>
    <row r="139" spans="2:9" ht="15">
      <c r="B139" s="184"/>
      <c r="F139" s="185"/>
      <c r="G139" s="185"/>
      <c r="I139" s="185"/>
    </row>
    <row r="140" spans="2:9" ht="15">
      <c r="B140" s="184"/>
      <c r="F140" s="185"/>
      <c r="G140" s="185"/>
      <c r="I140" s="185"/>
    </row>
    <row r="141" spans="2:9" ht="15">
      <c r="B141" s="184"/>
      <c r="F141" s="185"/>
      <c r="G141" s="185"/>
      <c r="I141" s="185"/>
    </row>
    <row r="142" spans="2:9" ht="15">
      <c r="B142" s="184"/>
      <c r="F142" s="185"/>
      <c r="G142" s="185"/>
      <c r="I142" s="185"/>
    </row>
    <row r="143" spans="2:9" ht="15">
      <c r="B143" s="184"/>
      <c r="F143" s="185"/>
      <c r="G143" s="185"/>
      <c r="I143" s="185"/>
    </row>
    <row r="144" spans="2:9" ht="15">
      <c r="B144" s="184"/>
      <c r="F144" s="185"/>
      <c r="G144" s="185"/>
      <c r="I144" s="185"/>
    </row>
    <row r="145" spans="6:9" ht="15">
      <c r="F145" s="185"/>
      <c r="G145" s="185"/>
      <c r="I145" s="185"/>
    </row>
    <row r="146" spans="6:9" ht="15">
      <c r="F146" s="185"/>
      <c r="G146" s="185"/>
      <c r="I146" s="185"/>
    </row>
    <row r="147" spans="6:9" ht="15">
      <c r="F147" s="185"/>
      <c r="G147" s="185"/>
      <c r="I147" s="185"/>
    </row>
    <row r="148" spans="6:9" ht="15">
      <c r="F148" s="185"/>
      <c r="G148" s="185"/>
      <c r="I148" s="185"/>
    </row>
    <row r="149" spans="6:9" ht="15">
      <c r="F149" s="185"/>
      <c r="G149" s="185"/>
      <c r="I149" s="185"/>
    </row>
    <row r="150" spans="6:9" ht="15">
      <c r="F150" s="185"/>
      <c r="G150" s="185"/>
      <c r="I150" s="185"/>
    </row>
    <row r="151" spans="6:9" ht="15">
      <c r="F151" s="185"/>
      <c r="G151" s="185"/>
      <c r="I151" s="185"/>
    </row>
    <row r="152" spans="6:9" ht="15">
      <c r="F152" s="185"/>
      <c r="G152" s="185"/>
      <c r="I152" s="185"/>
    </row>
    <row r="153" spans="6:9" ht="15">
      <c r="F153" s="185"/>
      <c r="G153" s="185"/>
      <c r="I153" s="185"/>
    </row>
    <row r="154" spans="6:9" ht="15">
      <c r="F154" s="185"/>
      <c r="G154" s="185"/>
      <c r="I154" s="185"/>
    </row>
    <row r="155" spans="6:9" ht="15">
      <c r="F155" s="185"/>
      <c r="G155" s="185"/>
      <c r="I155" s="185"/>
    </row>
    <row r="156" spans="6:9" ht="15">
      <c r="F156" s="185"/>
      <c r="G156" s="185"/>
      <c r="I156" s="185"/>
    </row>
    <row r="157" spans="6:9" ht="15">
      <c r="F157" s="185"/>
      <c r="G157" s="185"/>
      <c r="I157" s="185"/>
    </row>
    <row r="158" spans="6:9" ht="15">
      <c r="F158" s="185"/>
      <c r="G158" s="185"/>
      <c r="I158" s="185"/>
    </row>
  </sheetData>
  <sheetProtection selectLockedCells="1" selectUnlockedCells="1"/>
  <mergeCells count="29">
    <mergeCell ref="F8:F9"/>
    <mergeCell ref="A8:A9"/>
    <mergeCell ref="B8:B9"/>
    <mergeCell ref="C8:C9"/>
    <mergeCell ref="D8:D9"/>
    <mergeCell ref="A22:A23"/>
    <mergeCell ref="B22:B23"/>
    <mergeCell ref="C22:C23"/>
    <mergeCell ref="D22:D23"/>
    <mergeCell ref="A16:A17"/>
    <mergeCell ref="F16:F17"/>
    <mergeCell ref="E16:E17"/>
    <mergeCell ref="A19:A20"/>
    <mergeCell ref="B19:B20"/>
    <mergeCell ref="C19:C20"/>
    <mergeCell ref="D19:D20"/>
    <mergeCell ref="B16:B17"/>
    <mergeCell ref="C16:C17"/>
    <mergeCell ref="D16:D17"/>
    <mergeCell ref="E8:E9"/>
    <mergeCell ref="G16:G17"/>
    <mergeCell ref="H16:H17"/>
    <mergeCell ref="I16:I17"/>
    <mergeCell ref="B33:F33"/>
    <mergeCell ref="B5:I5"/>
    <mergeCell ref="B32:F32"/>
    <mergeCell ref="G8:G9"/>
    <mergeCell ref="H8:H9"/>
    <mergeCell ref="I8:I9"/>
  </mergeCells>
  <printOptions/>
  <pageMargins left="0.7086614173228347" right="0.7086614173228347" top="0.7480314960629921" bottom="0.7480314960629921" header="0.5118110236220472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5"/>
  <sheetViews>
    <sheetView zoomScalePageLayoutView="0" workbookViewId="0" topLeftCell="A33">
      <selection activeCell="B36" sqref="B36"/>
    </sheetView>
  </sheetViews>
  <sheetFormatPr defaultColWidth="9.140625" defaultRowHeight="12.75"/>
  <cols>
    <col min="1" max="1" width="4.8515625" style="14" bestFit="1" customWidth="1"/>
    <col min="2" max="2" width="62.7109375" style="139" customWidth="1"/>
    <col min="3" max="3" width="5.421875" style="18" bestFit="1" customWidth="1"/>
    <col min="4" max="4" width="10.8515625" style="15" customWidth="1"/>
    <col min="5" max="5" width="8.421875" style="15" customWidth="1"/>
    <col min="6" max="6" width="15.7109375" style="140" bestFit="1" customWidth="1"/>
    <col min="7" max="7" width="16.57421875" style="142" bestFit="1" customWidth="1"/>
    <col min="8" max="8" width="19.28125" style="142" bestFit="1" customWidth="1"/>
    <col min="9" max="9" width="11.28125" style="142" customWidth="1"/>
    <col min="10" max="16384" width="9.140625" style="142" customWidth="1"/>
  </cols>
  <sheetData>
    <row r="1" spans="1:8" ht="15">
      <c r="A1" s="1"/>
      <c r="B1" s="210"/>
      <c r="C1" s="180"/>
      <c r="D1" s="5"/>
      <c r="H1" s="283" t="s">
        <v>252</v>
      </c>
    </row>
    <row r="2" spans="1:8" ht="15.75" customHeight="1">
      <c r="A2" s="1"/>
      <c r="B2" s="210"/>
      <c r="C2" s="180"/>
      <c r="D2" s="5"/>
      <c r="H2" s="283" t="s">
        <v>808</v>
      </c>
    </row>
    <row r="3" spans="1:8" ht="15.75" customHeight="1">
      <c r="A3" s="1"/>
      <c r="B3" s="210"/>
      <c r="C3" s="180"/>
      <c r="D3" s="5"/>
      <c r="H3" s="283" t="s">
        <v>809</v>
      </c>
    </row>
    <row r="4" spans="1:5" ht="15">
      <c r="A4" s="1"/>
      <c r="B4" s="210"/>
      <c r="C4" s="180"/>
      <c r="D4" s="5"/>
      <c r="E4" s="284"/>
    </row>
    <row r="5" spans="1:6" ht="15">
      <c r="A5" s="1"/>
      <c r="B5" s="210"/>
      <c r="C5" s="180"/>
      <c r="D5" s="5"/>
      <c r="E5" s="5"/>
      <c r="F5" s="211"/>
    </row>
    <row r="6" spans="1:8" ht="15">
      <c r="A6" s="1657" t="s">
        <v>849</v>
      </c>
      <c r="B6" s="1657"/>
      <c r="C6" s="1657"/>
      <c r="D6" s="1657"/>
      <c r="E6" s="1657"/>
      <c r="F6" s="1657"/>
      <c r="G6" s="1657"/>
      <c r="H6" s="1657"/>
    </row>
    <row r="7" spans="1:6" ht="15">
      <c r="A7" s="267"/>
      <c r="B7" s="268"/>
      <c r="C7" s="268"/>
      <c r="D7" s="268"/>
      <c r="E7" s="268"/>
      <c r="F7" s="268"/>
    </row>
    <row r="8" spans="1:6" ht="15.75" thickBot="1">
      <c r="A8" s="267"/>
      <c r="B8" s="269" t="s">
        <v>315</v>
      </c>
      <c r="C8" s="268"/>
      <c r="D8" s="268"/>
      <c r="E8" s="268"/>
      <c r="F8" s="268"/>
    </row>
    <row r="9" spans="1:9" s="150" customFormat="1" ht="18.75" customHeight="1">
      <c r="A9" s="1660" t="s">
        <v>197</v>
      </c>
      <c r="B9" s="1645" t="s">
        <v>316</v>
      </c>
      <c r="C9" s="1649" t="s">
        <v>171</v>
      </c>
      <c r="D9" s="1649" t="s">
        <v>140</v>
      </c>
      <c r="E9" s="1658" t="s">
        <v>39</v>
      </c>
      <c r="F9" s="1654" t="s">
        <v>653</v>
      </c>
      <c r="G9" s="1654" t="s">
        <v>176</v>
      </c>
      <c r="H9" s="1649" t="s">
        <v>42</v>
      </c>
      <c r="I9" s="1652" t="s">
        <v>44</v>
      </c>
    </row>
    <row r="10" spans="1:9" s="152" customFormat="1" ht="43.5" customHeight="1">
      <c r="A10" s="1661"/>
      <c r="B10" s="1618"/>
      <c r="C10" s="1609"/>
      <c r="D10" s="1609"/>
      <c r="E10" s="1659"/>
      <c r="F10" s="1655"/>
      <c r="G10" s="1655"/>
      <c r="H10" s="1609"/>
      <c r="I10" s="1653"/>
    </row>
    <row r="11" spans="1:9" s="156" customFormat="1" ht="18.75" customHeight="1">
      <c r="A11" s="382">
        <v>1</v>
      </c>
      <c r="B11" s="374">
        <v>2</v>
      </c>
      <c r="C11" s="373">
        <v>3</v>
      </c>
      <c r="D11" s="373">
        <v>4</v>
      </c>
      <c r="E11" s="373">
        <v>5</v>
      </c>
      <c r="F11" s="373">
        <v>6</v>
      </c>
      <c r="G11" s="292">
        <v>7</v>
      </c>
      <c r="H11" s="292">
        <v>8</v>
      </c>
      <c r="I11" s="383">
        <v>9</v>
      </c>
    </row>
    <row r="12" spans="1:9" s="161" customFormat="1" ht="15">
      <c r="A12" s="235">
        <v>1</v>
      </c>
      <c r="B12" s="271" t="s">
        <v>325</v>
      </c>
      <c r="C12" s="272" t="s">
        <v>322</v>
      </c>
      <c r="D12" s="273" t="s">
        <v>326</v>
      </c>
      <c r="E12" s="273" t="s">
        <v>81</v>
      </c>
      <c r="F12" s="297">
        <v>1446900</v>
      </c>
      <c r="G12" s="298">
        <v>1777900</v>
      </c>
      <c r="H12" s="377">
        <v>1727728.01</v>
      </c>
      <c r="I12" s="1138">
        <f>H12/G12</f>
        <v>0.9717801957365432</v>
      </c>
    </row>
    <row r="13" spans="1:9" s="166" customFormat="1" ht="30.75" customHeight="1">
      <c r="A13" s="385"/>
      <c r="B13" s="275" t="s">
        <v>258</v>
      </c>
      <c r="C13" s="274">
        <v>900</v>
      </c>
      <c r="D13" s="276"/>
      <c r="E13" s="276"/>
      <c r="F13" s="299">
        <f>SUM(F12:F12)</f>
        <v>1446900</v>
      </c>
      <c r="G13" s="299">
        <f>SUM(G12:G12)</f>
        <v>1777900</v>
      </c>
      <c r="H13" s="378">
        <f>SUM(H12:H12)</f>
        <v>1727728.01</v>
      </c>
      <c r="I13" s="398">
        <f>H13/G13</f>
        <v>0.9717801957365432</v>
      </c>
    </row>
    <row r="14" spans="1:9" s="169" customFormat="1" ht="15.75" hidden="1">
      <c r="A14" s="235">
        <v>15</v>
      </c>
      <c r="B14" s="271" t="s">
        <v>318</v>
      </c>
      <c r="C14" s="277">
        <v>921</v>
      </c>
      <c r="D14" s="273" t="s">
        <v>211</v>
      </c>
      <c r="E14" s="273" t="s">
        <v>319</v>
      </c>
      <c r="F14" s="297">
        <v>0</v>
      </c>
      <c r="G14" s="375"/>
      <c r="H14" s="375"/>
      <c r="I14" s="399"/>
    </row>
    <row r="15" spans="1:9" s="161" customFormat="1" ht="15" hidden="1">
      <c r="A15" s="390"/>
      <c r="B15" s="275" t="s">
        <v>320</v>
      </c>
      <c r="C15" s="274">
        <v>921</v>
      </c>
      <c r="D15" s="274"/>
      <c r="E15" s="274"/>
      <c r="F15" s="299">
        <f>SUM(F14:F14)</f>
        <v>0</v>
      </c>
      <c r="G15" s="376"/>
      <c r="H15" s="376"/>
      <c r="I15" s="400"/>
    </row>
    <row r="16" spans="1:9" s="178" customFormat="1" ht="14.25" customHeight="1" thickBot="1">
      <c r="A16" s="391"/>
      <c r="B16" s="392" t="s">
        <v>214</v>
      </c>
      <c r="C16" s="393"/>
      <c r="D16" s="394"/>
      <c r="E16" s="394"/>
      <c r="F16" s="395">
        <f>F15+F13</f>
        <v>1446900</v>
      </c>
      <c r="G16" s="395">
        <f>G15+G13</f>
        <v>1777900</v>
      </c>
      <c r="H16" s="401">
        <f>H15+H13</f>
        <v>1727728.01</v>
      </c>
      <c r="I16" s="402">
        <f>H16/G16*100</f>
        <v>97.17801957365431</v>
      </c>
    </row>
    <row r="17" spans="1:6" s="178" customFormat="1" ht="14.25" customHeight="1">
      <c r="A17" s="278"/>
      <c r="B17" s="279"/>
      <c r="C17" s="280"/>
      <c r="D17" s="281"/>
      <c r="E17" s="281"/>
      <c r="F17" s="282"/>
    </row>
    <row r="18" spans="1:6" s="178" customFormat="1" ht="14.25" customHeight="1">
      <c r="A18" s="278"/>
      <c r="B18" s="279"/>
      <c r="C18" s="280"/>
      <c r="D18" s="281"/>
      <c r="E18" s="281"/>
      <c r="F18" s="282"/>
    </row>
    <row r="19" spans="1:6" ht="15.75" thickBot="1">
      <c r="A19" s="267"/>
      <c r="B19" s="269" t="s">
        <v>321</v>
      </c>
      <c r="C19" s="268"/>
      <c r="D19" s="268"/>
      <c r="E19" s="268"/>
      <c r="F19" s="268"/>
    </row>
    <row r="20" spans="1:9" s="150" customFormat="1" ht="18.75" customHeight="1">
      <c r="A20" s="1660" t="s">
        <v>197</v>
      </c>
      <c r="B20" s="1645" t="s">
        <v>2</v>
      </c>
      <c r="C20" s="1649" t="s">
        <v>171</v>
      </c>
      <c r="D20" s="1649" t="s">
        <v>140</v>
      </c>
      <c r="E20" s="1658" t="s">
        <v>39</v>
      </c>
      <c r="F20" s="1654" t="s">
        <v>653</v>
      </c>
      <c r="G20" s="1654" t="s">
        <v>176</v>
      </c>
      <c r="H20" s="1649" t="s">
        <v>42</v>
      </c>
      <c r="I20" s="1652" t="s">
        <v>44</v>
      </c>
    </row>
    <row r="21" spans="1:9" s="152" customFormat="1" ht="43.5" customHeight="1">
      <c r="A21" s="1661"/>
      <c r="B21" s="1618"/>
      <c r="C21" s="1609"/>
      <c r="D21" s="1609"/>
      <c r="E21" s="1659"/>
      <c r="F21" s="1655"/>
      <c r="G21" s="1655"/>
      <c r="H21" s="1609"/>
      <c r="I21" s="1653"/>
    </row>
    <row r="22" spans="1:9" s="156" customFormat="1" ht="18.75" customHeight="1">
      <c r="A22" s="800">
        <v>1</v>
      </c>
      <c r="B22" s="798">
        <v>2</v>
      </c>
      <c r="C22" s="799">
        <v>3</v>
      </c>
      <c r="D22" s="799">
        <v>4</v>
      </c>
      <c r="E22" s="799">
        <v>5</v>
      </c>
      <c r="F22" s="799">
        <v>6</v>
      </c>
      <c r="G22" s="292">
        <v>7</v>
      </c>
      <c r="H22" s="292">
        <v>8</v>
      </c>
      <c r="I22" s="383">
        <v>9</v>
      </c>
    </row>
    <row r="23" spans="1:9" s="161" customFormat="1" ht="27">
      <c r="A23" s="235">
        <v>1</v>
      </c>
      <c r="B23" s="271" t="s">
        <v>654</v>
      </c>
      <c r="C23" s="272" t="s">
        <v>12</v>
      </c>
      <c r="D23" s="273" t="s">
        <v>200</v>
      </c>
      <c r="E23" s="273" t="s">
        <v>253</v>
      </c>
      <c r="F23" s="297">
        <v>150000</v>
      </c>
      <c r="G23" s="298">
        <v>44000</v>
      </c>
      <c r="H23" s="377">
        <v>0</v>
      </c>
      <c r="I23" s="384">
        <f>H23/G23*100</f>
        <v>0</v>
      </c>
    </row>
    <row r="24" spans="1:9" s="161" customFormat="1" ht="27">
      <c r="A24" s="235">
        <v>2</v>
      </c>
      <c r="B24" s="271" t="s">
        <v>655</v>
      </c>
      <c r="C24" s="272" t="s">
        <v>12</v>
      </c>
      <c r="D24" s="273" t="s">
        <v>200</v>
      </c>
      <c r="E24" s="273" t="s">
        <v>319</v>
      </c>
      <c r="F24" s="297">
        <v>227301</v>
      </c>
      <c r="G24" s="298">
        <v>333301</v>
      </c>
      <c r="H24" s="377">
        <v>333301</v>
      </c>
      <c r="I24" s="384">
        <f>H24/G24*100</f>
        <v>100</v>
      </c>
    </row>
    <row r="25" spans="1:9" s="161" customFormat="1" ht="27">
      <c r="A25" s="235">
        <v>3</v>
      </c>
      <c r="B25" s="271" t="s">
        <v>656</v>
      </c>
      <c r="C25" s="272" t="s">
        <v>12</v>
      </c>
      <c r="D25" s="273" t="s">
        <v>200</v>
      </c>
      <c r="E25" s="273" t="s">
        <v>319</v>
      </c>
      <c r="F25" s="297">
        <v>100000</v>
      </c>
      <c r="G25" s="298">
        <v>200000</v>
      </c>
      <c r="H25" s="377">
        <v>200000</v>
      </c>
      <c r="I25" s="384">
        <f>H25/G25*100</f>
        <v>100</v>
      </c>
    </row>
    <row r="26" spans="1:9" s="161" customFormat="1" ht="15">
      <c r="A26" s="235">
        <v>4</v>
      </c>
      <c r="B26" s="271" t="s">
        <v>614</v>
      </c>
      <c r="C26" s="272" t="s">
        <v>12</v>
      </c>
      <c r="D26" s="273" t="s">
        <v>200</v>
      </c>
      <c r="E26" s="273" t="s">
        <v>253</v>
      </c>
      <c r="F26" s="297">
        <v>100000</v>
      </c>
      <c r="G26" s="298">
        <v>0</v>
      </c>
      <c r="H26" s="377">
        <v>0</v>
      </c>
      <c r="I26" s="384" t="s">
        <v>17</v>
      </c>
    </row>
    <row r="27" spans="1:9" s="161" customFormat="1" ht="15">
      <c r="A27" s="385"/>
      <c r="B27" s="275" t="s">
        <v>254</v>
      </c>
      <c r="C27" s="274" t="s">
        <v>12</v>
      </c>
      <c r="D27" s="276"/>
      <c r="E27" s="276"/>
      <c r="F27" s="299">
        <f>SUM(F23:F26)</f>
        <v>577301</v>
      </c>
      <c r="G27" s="299">
        <f>SUM(G23:G26)</f>
        <v>577301</v>
      </c>
      <c r="H27" s="378">
        <f>SUM(H23:H26)</f>
        <v>533301</v>
      </c>
      <c r="I27" s="386">
        <f>H27/G27*100</f>
        <v>92.37832603789012</v>
      </c>
    </row>
    <row r="28" spans="1:9" s="161" customFormat="1" ht="41.25" hidden="1">
      <c r="A28" s="235">
        <v>2</v>
      </c>
      <c r="B28" s="271" t="s">
        <v>527</v>
      </c>
      <c r="C28" s="277">
        <v>801</v>
      </c>
      <c r="D28" s="270">
        <v>80101</v>
      </c>
      <c r="E28" s="270">
        <v>6059</v>
      </c>
      <c r="F28" s="300">
        <v>0</v>
      </c>
      <c r="G28" s="298">
        <v>0</v>
      </c>
      <c r="H28" s="377">
        <v>0</v>
      </c>
      <c r="I28" s="384">
        <v>0</v>
      </c>
    </row>
    <row r="29" spans="1:9" s="166" customFormat="1" ht="30.75" customHeight="1" hidden="1">
      <c r="A29" s="385"/>
      <c r="B29" s="275" t="s">
        <v>415</v>
      </c>
      <c r="C29" s="274">
        <v>801</v>
      </c>
      <c r="D29" s="274"/>
      <c r="E29" s="274"/>
      <c r="F29" s="299">
        <f>SUM(F28:F28)</f>
        <v>0</v>
      </c>
      <c r="G29" s="299">
        <f>SUM(G28:G28)</f>
        <v>0</v>
      </c>
      <c r="H29" s="378">
        <f>SUM(H28:H28)</f>
        <v>0</v>
      </c>
      <c r="I29" s="387" t="e">
        <f>H29/G29*100</f>
        <v>#DIV/0!</v>
      </c>
    </row>
    <row r="30" spans="1:9" s="161" customFormat="1" ht="15.75" customHeight="1">
      <c r="A30" s="1635">
        <v>5</v>
      </c>
      <c r="B30" s="1662" t="s">
        <v>332</v>
      </c>
      <c r="C30" s="1637">
        <v>900</v>
      </c>
      <c r="D30" s="1620">
        <v>90001</v>
      </c>
      <c r="E30" s="270">
        <v>4210</v>
      </c>
      <c r="F30" s="297">
        <v>5232</v>
      </c>
      <c r="G30" s="298">
        <v>5232</v>
      </c>
      <c r="H30" s="377">
        <v>0</v>
      </c>
      <c r="I30" s="384">
        <f>H30/G30*100</f>
        <v>0</v>
      </c>
    </row>
    <row r="31" spans="1:9" s="161" customFormat="1" ht="15">
      <c r="A31" s="1646"/>
      <c r="B31" s="1663"/>
      <c r="C31" s="1647"/>
      <c r="D31" s="1648"/>
      <c r="E31" s="270">
        <v>4300</v>
      </c>
      <c r="F31" s="297">
        <v>37104</v>
      </c>
      <c r="G31" s="298">
        <v>138876</v>
      </c>
      <c r="H31" s="377">
        <v>138876</v>
      </c>
      <c r="I31" s="384">
        <f>H31/G31*100</f>
        <v>100</v>
      </c>
    </row>
    <row r="32" spans="1:9" s="161" customFormat="1" ht="15">
      <c r="A32" s="1636"/>
      <c r="B32" s="1623"/>
      <c r="C32" s="1638"/>
      <c r="D32" s="1621"/>
      <c r="E32" s="270">
        <v>4700</v>
      </c>
      <c r="F32" s="297">
        <v>5232</v>
      </c>
      <c r="G32" s="298">
        <v>0</v>
      </c>
      <c r="H32" s="377">
        <v>0</v>
      </c>
      <c r="I32" s="384" t="s">
        <v>17</v>
      </c>
    </row>
    <row r="33" spans="1:9" s="161" customFormat="1" ht="15">
      <c r="A33" s="1646">
        <v>6</v>
      </c>
      <c r="B33" s="1656" t="s">
        <v>209</v>
      </c>
      <c r="C33" s="1647">
        <v>900</v>
      </c>
      <c r="D33" s="1648">
        <v>90001</v>
      </c>
      <c r="E33" s="708">
        <v>6050</v>
      </c>
      <c r="F33" s="717">
        <v>100000</v>
      </c>
      <c r="G33" s="718">
        <v>54860</v>
      </c>
      <c r="H33" s="719">
        <v>10824</v>
      </c>
      <c r="I33" s="720">
        <f>H33/G33*100</f>
        <v>19.73022238425082</v>
      </c>
    </row>
    <row r="34" spans="1:9" s="161" customFormat="1" ht="15">
      <c r="A34" s="1636"/>
      <c r="B34" s="1644"/>
      <c r="C34" s="1638"/>
      <c r="D34" s="1621"/>
      <c r="E34" s="293">
        <v>6060</v>
      </c>
      <c r="F34" s="297">
        <v>100000</v>
      </c>
      <c r="G34" s="298">
        <v>20000</v>
      </c>
      <c r="H34" s="377">
        <v>0</v>
      </c>
      <c r="I34" s="384">
        <f>H34/G34*100</f>
        <v>0</v>
      </c>
    </row>
    <row r="35" spans="1:9" s="161" customFormat="1" ht="54.75">
      <c r="A35" s="388">
        <v>7</v>
      </c>
      <c r="B35" s="612" t="s">
        <v>657</v>
      </c>
      <c r="C35" s="296">
        <v>900</v>
      </c>
      <c r="D35" s="294">
        <v>90001</v>
      </c>
      <c r="E35" s="293">
        <v>6230</v>
      </c>
      <c r="F35" s="297">
        <v>120000</v>
      </c>
      <c r="G35" s="298">
        <v>0</v>
      </c>
      <c r="H35" s="377">
        <v>0</v>
      </c>
      <c r="I35" s="384" t="s">
        <v>17</v>
      </c>
    </row>
    <row r="36" spans="1:9" s="161" customFormat="1" ht="54.75">
      <c r="A36" s="388">
        <v>8</v>
      </c>
      <c r="B36" s="612" t="s">
        <v>884</v>
      </c>
      <c r="C36" s="296">
        <v>900</v>
      </c>
      <c r="D36" s="294">
        <v>90001</v>
      </c>
      <c r="E36" s="293">
        <v>6230</v>
      </c>
      <c r="F36" s="297">
        <v>0</v>
      </c>
      <c r="G36" s="298">
        <v>120000</v>
      </c>
      <c r="H36" s="377">
        <v>119260.98</v>
      </c>
      <c r="I36" s="384">
        <f aca="true" t="shared" si="0" ref="I36:I41">H36/G36*100</f>
        <v>99.38414999999999</v>
      </c>
    </row>
    <row r="37" spans="1:9" s="161" customFormat="1" ht="27">
      <c r="A37" s="388">
        <v>9</v>
      </c>
      <c r="B37" s="1139" t="s">
        <v>658</v>
      </c>
      <c r="C37" s="296">
        <v>900</v>
      </c>
      <c r="D37" s="294">
        <v>90001</v>
      </c>
      <c r="E37" s="293">
        <v>6230</v>
      </c>
      <c r="F37" s="297">
        <v>125000</v>
      </c>
      <c r="G37" s="298">
        <v>125000</v>
      </c>
      <c r="H37" s="377">
        <v>49610.77</v>
      </c>
      <c r="I37" s="384">
        <f t="shared" si="0"/>
        <v>39.688615999999996</v>
      </c>
    </row>
    <row r="38" spans="1:9" s="161" customFormat="1" ht="15">
      <c r="A38" s="1650">
        <v>10</v>
      </c>
      <c r="B38" s="1633" t="s">
        <v>255</v>
      </c>
      <c r="C38" s="1637">
        <v>900</v>
      </c>
      <c r="D38" s="1620">
        <v>90003</v>
      </c>
      <c r="E38" s="293">
        <v>4170</v>
      </c>
      <c r="F38" s="297">
        <v>0</v>
      </c>
      <c r="G38" s="298">
        <v>1200</v>
      </c>
      <c r="H38" s="377">
        <v>1200</v>
      </c>
      <c r="I38" s="384">
        <f t="shared" si="0"/>
        <v>100</v>
      </c>
    </row>
    <row r="39" spans="1:9" s="169" customFormat="1" ht="15.75">
      <c r="A39" s="1651"/>
      <c r="B39" s="1634"/>
      <c r="C39" s="1638"/>
      <c r="D39" s="1621"/>
      <c r="E39" s="270">
        <v>4300</v>
      </c>
      <c r="F39" s="297">
        <v>7000</v>
      </c>
      <c r="G39" s="298">
        <v>22300</v>
      </c>
      <c r="H39" s="377">
        <v>11788.59</v>
      </c>
      <c r="I39" s="384">
        <f t="shared" si="0"/>
        <v>52.86363228699552</v>
      </c>
    </row>
    <row r="40" spans="1:9" s="169" customFormat="1" ht="15.75" hidden="1">
      <c r="A40" s="1641">
        <v>11</v>
      </c>
      <c r="B40" s="1639" t="s">
        <v>327</v>
      </c>
      <c r="C40" s="1647">
        <v>900</v>
      </c>
      <c r="D40" s="1648">
        <v>90003</v>
      </c>
      <c r="E40" s="270">
        <v>4110</v>
      </c>
      <c r="F40" s="297">
        <v>0</v>
      </c>
      <c r="G40" s="298">
        <v>0</v>
      </c>
      <c r="H40" s="377">
        <v>0</v>
      </c>
      <c r="I40" s="384" t="e">
        <f t="shared" si="0"/>
        <v>#DIV/0!</v>
      </c>
    </row>
    <row r="41" spans="1:9" s="169" customFormat="1" ht="15.75" hidden="1">
      <c r="A41" s="1641"/>
      <c r="B41" s="1639"/>
      <c r="C41" s="1647"/>
      <c r="D41" s="1648"/>
      <c r="E41" s="270">
        <v>4120</v>
      </c>
      <c r="F41" s="297" t="s">
        <v>17</v>
      </c>
      <c r="G41" s="298">
        <v>0</v>
      </c>
      <c r="H41" s="377">
        <v>0</v>
      </c>
      <c r="I41" s="384" t="e">
        <f t="shared" si="0"/>
        <v>#DIV/0!</v>
      </c>
    </row>
    <row r="42" spans="1:9" s="169" customFormat="1" ht="15.75">
      <c r="A42" s="1641"/>
      <c r="B42" s="1639"/>
      <c r="C42" s="1647"/>
      <c r="D42" s="1648"/>
      <c r="E42" s="270">
        <v>4170</v>
      </c>
      <c r="F42" s="297">
        <v>10620</v>
      </c>
      <c r="G42" s="298">
        <v>0</v>
      </c>
      <c r="H42" s="377">
        <v>0</v>
      </c>
      <c r="I42" s="384" t="s">
        <v>17</v>
      </c>
    </row>
    <row r="43" spans="1:9" s="161" customFormat="1" ht="15.75" customHeight="1">
      <c r="A43" s="1641"/>
      <c r="B43" s="1639"/>
      <c r="C43" s="1647"/>
      <c r="D43" s="1648"/>
      <c r="E43" s="270">
        <v>4210</v>
      </c>
      <c r="F43" s="297">
        <v>15700</v>
      </c>
      <c r="G43" s="298">
        <v>31486</v>
      </c>
      <c r="H43" s="377">
        <v>31455.22</v>
      </c>
      <c r="I43" s="384">
        <f aca="true" t="shared" si="1" ref="I43:I51">H43/G43*100</f>
        <v>99.90224226640412</v>
      </c>
    </row>
    <row r="44" spans="1:9" s="178" customFormat="1" ht="14.25" customHeight="1">
      <c r="A44" s="1642"/>
      <c r="B44" s="1640"/>
      <c r="C44" s="1638"/>
      <c r="D44" s="1621"/>
      <c r="E44" s="270">
        <v>4300</v>
      </c>
      <c r="F44" s="297">
        <v>20163</v>
      </c>
      <c r="G44" s="301">
        <v>14997</v>
      </c>
      <c r="H44" s="379">
        <v>14996.16</v>
      </c>
      <c r="I44" s="384">
        <f t="shared" si="1"/>
        <v>99.99439887977596</v>
      </c>
    </row>
    <row r="45" spans="1:9" ht="15">
      <c r="A45" s="1635">
        <v>12</v>
      </c>
      <c r="B45" s="1643" t="s">
        <v>257</v>
      </c>
      <c r="C45" s="1637">
        <v>900</v>
      </c>
      <c r="D45" s="1620">
        <v>90003</v>
      </c>
      <c r="E45" s="270">
        <v>4210</v>
      </c>
      <c r="F45" s="297">
        <v>10465</v>
      </c>
      <c r="G45" s="302">
        <v>10465</v>
      </c>
      <c r="H45" s="380">
        <v>0</v>
      </c>
      <c r="I45" s="384">
        <f t="shared" si="1"/>
        <v>0</v>
      </c>
    </row>
    <row r="46" spans="1:9" ht="15">
      <c r="A46" s="1636"/>
      <c r="B46" s="1644"/>
      <c r="C46" s="1638"/>
      <c r="D46" s="1621"/>
      <c r="E46" s="270">
        <v>4300</v>
      </c>
      <c r="F46" s="297">
        <v>2093</v>
      </c>
      <c r="G46" s="302">
        <v>1593</v>
      </c>
      <c r="H46" s="380">
        <v>0</v>
      </c>
      <c r="I46" s="384">
        <f t="shared" si="1"/>
        <v>0</v>
      </c>
    </row>
    <row r="47" spans="1:9" ht="15">
      <c r="A47" s="388">
        <v>13</v>
      </c>
      <c r="B47" s="295" t="s">
        <v>416</v>
      </c>
      <c r="C47" s="296">
        <v>900</v>
      </c>
      <c r="D47" s="294">
        <v>90003</v>
      </c>
      <c r="E47" s="270">
        <v>4210</v>
      </c>
      <c r="F47" s="297">
        <v>2617</v>
      </c>
      <c r="G47" s="302">
        <v>2617</v>
      </c>
      <c r="H47" s="380">
        <v>0</v>
      </c>
      <c r="I47" s="384">
        <f t="shared" si="1"/>
        <v>0</v>
      </c>
    </row>
    <row r="48" spans="1:9" ht="30.75">
      <c r="A48" s="388">
        <v>14</v>
      </c>
      <c r="B48" s="295" t="s">
        <v>659</v>
      </c>
      <c r="C48" s="296">
        <v>900</v>
      </c>
      <c r="D48" s="294">
        <v>90005</v>
      </c>
      <c r="E48" s="270">
        <v>4300</v>
      </c>
      <c r="F48" s="297">
        <v>0</v>
      </c>
      <c r="G48" s="298">
        <v>16000</v>
      </c>
      <c r="H48" s="377">
        <v>15402</v>
      </c>
      <c r="I48" s="384">
        <f t="shared" si="1"/>
        <v>96.26249999999999</v>
      </c>
    </row>
    <row r="49" spans="1:9" ht="30.75">
      <c r="A49" s="388">
        <v>15</v>
      </c>
      <c r="B49" s="295" t="s">
        <v>850</v>
      </c>
      <c r="C49" s="296">
        <v>900</v>
      </c>
      <c r="D49" s="294">
        <v>90005</v>
      </c>
      <c r="E49" s="270">
        <v>4300</v>
      </c>
      <c r="F49" s="297" t="s">
        <v>17</v>
      </c>
      <c r="G49" s="298">
        <v>12600</v>
      </c>
      <c r="H49" s="377">
        <v>11400</v>
      </c>
      <c r="I49" s="384">
        <f t="shared" si="1"/>
        <v>90.47619047619048</v>
      </c>
    </row>
    <row r="50" spans="1:9" ht="30.75">
      <c r="A50" s="388">
        <v>16</v>
      </c>
      <c r="B50" s="295" t="s">
        <v>803</v>
      </c>
      <c r="C50" s="296">
        <v>900</v>
      </c>
      <c r="D50" s="294">
        <v>90005</v>
      </c>
      <c r="E50" s="270">
        <v>6230</v>
      </c>
      <c r="F50" s="297">
        <v>300000</v>
      </c>
      <c r="G50" s="298">
        <v>300000</v>
      </c>
      <c r="H50" s="377">
        <v>277128.05</v>
      </c>
      <c r="I50" s="384">
        <f t="shared" si="1"/>
        <v>92.37601666666666</v>
      </c>
    </row>
    <row r="51" spans="1:9" ht="15">
      <c r="A51" s="1635">
        <v>17</v>
      </c>
      <c r="B51" s="1633" t="s">
        <v>256</v>
      </c>
      <c r="C51" s="1637">
        <v>900</v>
      </c>
      <c r="D51" s="1620">
        <v>90026</v>
      </c>
      <c r="E51" s="270">
        <v>4210</v>
      </c>
      <c r="F51" s="297">
        <v>3140</v>
      </c>
      <c r="G51" s="298">
        <v>8373</v>
      </c>
      <c r="H51" s="377">
        <v>8318.81</v>
      </c>
      <c r="I51" s="384">
        <f t="shared" si="1"/>
        <v>99.35280066881643</v>
      </c>
    </row>
    <row r="52" spans="1:9" ht="15">
      <c r="A52" s="1636"/>
      <c r="B52" s="1634"/>
      <c r="C52" s="1638"/>
      <c r="D52" s="1621"/>
      <c r="E52" s="270">
        <v>4300</v>
      </c>
      <c r="F52" s="297">
        <v>5233</v>
      </c>
      <c r="G52" s="302">
        <v>0</v>
      </c>
      <c r="H52" s="380">
        <v>0</v>
      </c>
      <c r="I52" s="384" t="s">
        <v>17</v>
      </c>
    </row>
    <row r="53" spans="1:9" ht="15">
      <c r="A53" s="385"/>
      <c r="B53" s="275" t="s">
        <v>258</v>
      </c>
      <c r="C53" s="274">
        <v>900</v>
      </c>
      <c r="D53" s="276"/>
      <c r="E53" s="276"/>
      <c r="F53" s="299">
        <f>SUM(F30:F52)</f>
        <v>869599</v>
      </c>
      <c r="G53" s="299">
        <f>SUM(G30:G52)</f>
        <v>885599</v>
      </c>
      <c r="H53" s="303">
        <f>SUM(H30:H52)</f>
        <v>690260.5800000001</v>
      </c>
      <c r="I53" s="389">
        <f aca="true" t="shared" si="2" ref="I53:I58">H53/G53*100</f>
        <v>77.94279126331445</v>
      </c>
    </row>
    <row r="54" spans="1:9" ht="41.25">
      <c r="A54" s="235">
        <v>18</v>
      </c>
      <c r="B54" s="271" t="s">
        <v>851</v>
      </c>
      <c r="C54" s="277">
        <v>921</v>
      </c>
      <c r="D54" s="273" t="s">
        <v>211</v>
      </c>
      <c r="E54" s="273" t="s">
        <v>253</v>
      </c>
      <c r="F54" s="297">
        <v>0</v>
      </c>
      <c r="G54" s="298">
        <v>70000</v>
      </c>
      <c r="H54" s="377">
        <v>63960</v>
      </c>
      <c r="I54" s="384">
        <f t="shared" si="2"/>
        <v>91.37142857142857</v>
      </c>
    </row>
    <row r="55" spans="1:9" ht="41.25">
      <c r="A55" s="235">
        <v>19</v>
      </c>
      <c r="B55" s="271" t="s">
        <v>883</v>
      </c>
      <c r="C55" s="277">
        <v>921</v>
      </c>
      <c r="D55" s="273" t="s">
        <v>211</v>
      </c>
      <c r="E55" s="273" t="s">
        <v>852</v>
      </c>
      <c r="F55" s="297">
        <v>0</v>
      </c>
      <c r="G55" s="298">
        <v>150000</v>
      </c>
      <c r="H55" s="377">
        <v>99999.6</v>
      </c>
      <c r="I55" s="384">
        <f t="shared" si="2"/>
        <v>66.66640000000001</v>
      </c>
    </row>
    <row r="56" spans="1:9" ht="27">
      <c r="A56" s="235">
        <v>20</v>
      </c>
      <c r="B56" s="271" t="s">
        <v>882</v>
      </c>
      <c r="C56" s="277">
        <v>921</v>
      </c>
      <c r="D56" s="273" t="s">
        <v>211</v>
      </c>
      <c r="E56" s="273" t="s">
        <v>852</v>
      </c>
      <c r="F56" s="297">
        <v>0</v>
      </c>
      <c r="G56" s="298">
        <v>95000</v>
      </c>
      <c r="H56" s="377">
        <v>95000</v>
      </c>
      <c r="I56" s="384">
        <f t="shared" si="2"/>
        <v>100</v>
      </c>
    </row>
    <row r="57" spans="1:9" ht="15">
      <c r="A57" s="390"/>
      <c r="B57" s="275" t="s">
        <v>320</v>
      </c>
      <c r="C57" s="274">
        <v>921</v>
      </c>
      <c r="D57" s="274"/>
      <c r="E57" s="274"/>
      <c r="F57" s="299">
        <f>SUM(F54:F54)</f>
        <v>0</v>
      </c>
      <c r="G57" s="299">
        <f>SUM(G54:G56)</f>
        <v>315000</v>
      </c>
      <c r="H57" s="299">
        <f>SUM(H54:H56)</f>
        <v>258959.6</v>
      </c>
      <c r="I57" s="386">
        <f t="shared" si="2"/>
        <v>82.20939682539682</v>
      </c>
    </row>
    <row r="58" spans="1:9" ht="15.75" thickBot="1">
      <c r="A58" s="391"/>
      <c r="B58" s="392" t="s">
        <v>214</v>
      </c>
      <c r="C58" s="393"/>
      <c r="D58" s="394"/>
      <c r="E58" s="394"/>
      <c r="F58" s="395">
        <f>F29+F53+F57+F27</f>
        <v>1446900</v>
      </c>
      <c r="G58" s="395">
        <f>G29+G53+G57+G27</f>
        <v>1777900</v>
      </c>
      <c r="H58" s="396">
        <f>H29+H53+H57+H27</f>
        <v>1482521.1800000002</v>
      </c>
      <c r="I58" s="397">
        <f t="shared" si="2"/>
        <v>83.38608358175377</v>
      </c>
    </row>
    <row r="59" spans="2:6" ht="15">
      <c r="B59" s="184"/>
      <c r="F59" s="285"/>
    </row>
    <row r="60" spans="2:6" ht="15">
      <c r="B60" s="184"/>
      <c r="F60" s="285"/>
    </row>
    <row r="61" spans="2:6" ht="15">
      <c r="B61" s="184"/>
      <c r="F61" s="285"/>
    </row>
    <row r="62" spans="2:6" ht="15">
      <c r="B62" s="184"/>
      <c r="F62" s="285"/>
    </row>
    <row r="63" spans="2:6" ht="15">
      <c r="B63" s="184"/>
      <c r="F63" s="285"/>
    </row>
    <row r="64" spans="2:6" ht="15">
      <c r="B64" s="184"/>
      <c r="F64" s="285"/>
    </row>
    <row r="65" spans="2:6" ht="15">
      <c r="B65" s="184"/>
      <c r="F65" s="285"/>
    </row>
    <row r="66" spans="2:6" ht="15">
      <c r="B66" s="184"/>
      <c r="F66" s="285"/>
    </row>
    <row r="67" spans="2:6" ht="15">
      <c r="B67" s="184"/>
      <c r="F67" s="285"/>
    </row>
    <row r="68" spans="2:6" ht="15">
      <c r="B68" s="184"/>
      <c r="F68" s="285"/>
    </row>
    <row r="69" spans="2:6" ht="15">
      <c r="B69" s="184"/>
      <c r="F69" s="285"/>
    </row>
    <row r="70" spans="2:6" ht="15">
      <c r="B70" s="184"/>
      <c r="F70" s="285"/>
    </row>
    <row r="71" spans="2:6" ht="15">
      <c r="B71" s="184"/>
      <c r="F71" s="285"/>
    </row>
    <row r="72" spans="2:6" ht="15">
      <c r="B72" s="184"/>
      <c r="F72" s="285"/>
    </row>
    <row r="73" spans="2:6" ht="15">
      <c r="B73" s="184"/>
      <c r="F73" s="285"/>
    </row>
    <row r="74" spans="2:6" ht="15">
      <c r="B74" s="184"/>
      <c r="F74" s="285"/>
    </row>
    <row r="75" spans="2:6" ht="15">
      <c r="B75" s="184"/>
      <c r="F75" s="285"/>
    </row>
    <row r="76" spans="2:6" ht="15">
      <c r="B76" s="184"/>
      <c r="F76" s="285"/>
    </row>
    <row r="77" spans="2:6" ht="15">
      <c r="B77" s="184"/>
      <c r="F77" s="285"/>
    </row>
    <row r="78" spans="2:6" ht="15">
      <c r="B78" s="184"/>
      <c r="F78" s="285"/>
    </row>
    <row r="79" spans="2:6" ht="15">
      <c r="B79" s="184"/>
      <c r="F79" s="285"/>
    </row>
    <row r="80" spans="2:6" ht="15">
      <c r="B80" s="184"/>
      <c r="F80" s="285"/>
    </row>
    <row r="81" spans="2:6" ht="15">
      <c r="B81" s="184"/>
      <c r="F81" s="285"/>
    </row>
    <row r="82" spans="2:6" ht="15">
      <c r="B82" s="184"/>
      <c r="F82" s="285"/>
    </row>
    <row r="83" spans="2:6" ht="15">
      <c r="B83" s="184"/>
      <c r="F83" s="285"/>
    </row>
    <row r="84" spans="2:6" ht="15">
      <c r="B84" s="184"/>
      <c r="F84" s="285"/>
    </row>
    <row r="85" spans="2:6" ht="15">
      <c r="B85" s="184"/>
      <c r="F85" s="285"/>
    </row>
    <row r="86" spans="2:6" ht="15">
      <c r="B86" s="184"/>
      <c r="F86" s="285"/>
    </row>
    <row r="87" spans="2:6" ht="15">
      <c r="B87" s="184"/>
      <c r="F87" s="285"/>
    </row>
    <row r="88" spans="2:6" ht="15">
      <c r="B88" s="184"/>
      <c r="F88" s="285"/>
    </row>
    <row r="89" spans="2:6" ht="15">
      <c r="B89" s="184"/>
      <c r="F89" s="285"/>
    </row>
    <row r="90" spans="2:6" ht="15">
      <c r="B90" s="184"/>
      <c r="F90" s="285"/>
    </row>
    <row r="91" spans="2:6" ht="15">
      <c r="B91" s="184"/>
      <c r="F91" s="285"/>
    </row>
    <row r="92" spans="2:6" ht="15">
      <c r="B92" s="184"/>
      <c r="F92" s="285"/>
    </row>
    <row r="93" spans="2:6" ht="15">
      <c r="B93" s="184"/>
      <c r="F93" s="285"/>
    </row>
    <row r="94" spans="2:6" ht="15">
      <c r="B94" s="184"/>
      <c r="F94" s="285"/>
    </row>
    <row r="95" spans="2:6" ht="15">
      <c r="B95" s="184"/>
      <c r="F95" s="285"/>
    </row>
    <row r="96" spans="2:6" ht="15">
      <c r="B96" s="184"/>
      <c r="F96" s="285"/>
    </row>
    <row r="97" spans="2:6" ht="15">
      <c r="B97" s="184"/>
      <c r="F97" s="285"/>
    </row>
    <row r="98" spans="2:6" ht="15">
      <c r="B98" s="184"/>
      <c r="F98" s="285"/>
    </row>
    <row r="99" spans="2:6" ht="15">
      <c r="B99" s="184"/>
      <c r="F99" s="285"/>
    </row>
    <row r="100" spans="2:6" ht="15">
      <c r="B100" s="184"/>
      <c r="F100" s="285"/>
    </row>
    <row r="101" spans="2:6" ht="15">
      <c r="B101" s="184"/>
      <c r="F101" s="285"/>
    </row>
    <row r="102" spans="2:6" ht="15">
      <c r="B102" s="184"/>
      <c r="F102" s="285"/>
    </row>
    <row r="103" spans="2:6" ht="15">
      <c r="B103" s="184"/>
      <c r="F103" s="285"/>
    </row>
    <row r="104" spans="2:6" ht="15">
      <c r="B104" s="184"/>
      <c r="F104" s="285"/>
    </row>
    <row r="105" spans="2:6" ht="15">
      <c r="B105" s="184"/>
      <c r="F105" s="285"/>
    </row>
    <row r="106" spans="2:6" ht="15">
      <c r="B106" s="184"/>
      <c r="F106" s="285"/>
    </row>
    <row r="107" spans="2:6" ht="15">
      <c r="B107" s="184"/>
      <c r="F107" s="285"/>
    </row>
    <row r="108" spans="2:6" ht="15">
      <c r="B108" s="184"/>
      <c r="F108" s="285"/>
    </row>
    <row r="109" spans="2:6" ht="15">
      <c r="B109" s="184"/>
      <c r="F109" s="285"/>
    </row>
    <row r="110" spans="2:6" ht="15">
      <c r="B110" s="184"/>
      <c r="F110" s="285"/>
    </row>
    <row r="111" spans="2:6" ht="15">
      <c r="B111" s="184"/>
      <c r="F111" s="285"/>
    </row>
    <row r="112" spans="2:6" ht="15">
      <c r="B112" s="184"/>
      <c r="F112" s="285"/>
    </row>
    <row r="113" spans="2:6" ht="15">
      <c r="B113" s="184"/>
      <c r="F113" s="285"/>
    </row>
    <row r="114" spans="2:6" ht="15">
      <c r="B114" s="184"/>
      <c r="F114" s="285"/>
    </row>
    <row r="115" spans="2:6" ht="15">
      <c r="B115" s="184"/>
      <c r="F115" s="285"/>
    </row>
    <row r="116" spans="2:6" ht="15">
      <c r="B116" s="184"/>
      <c r="F116" s="285"/>
    </row>
    <row r="117" spans="2:6" ht="15">
      <c r="B117" s="184"/>
      <c r="F117" s="285"/>
    </row>
    <row r="118" spans="2:6" ht="15">
      <c r="B118" s="184"/>
      <c r="F118" s="285"/>
    </row>
    <row r="119" spans="2:6" ht="15">
      <c r="B119" s="184"/>
      <c r="F119" s="285"/>
    </row>
    <row r="120" spans="2:6" ht="15">
      <c r="B120" s="184"/>
      <c r="F120" s="285"/>
    </row>
    <row r="121" spans="2:6" ht="15">
      <c r="B121" s="184"/>
      <c r="F121" s="285"/>
    </row>
    <row r="122" spans="2:6" ht="15">
      <c r="B122" s="184"/>
      <c r="F122" s="285"/>
    </row>
    <row r="123" spans="2:6" ht="15">
      <c r="B123" s="184"/>
      <c r="F123" s="285"/>
    </row>
    <row r="124" spans="2:6" ht="15">
      <c r="B124" s="184"/>
      <c r="F124" s="285"/>
    </row>
    <row r="125" spans="2:6" ht="15">
      <c r="B125" s="184"/>
      <c r="F125" s="285"/>
    </row>
    <row r="126" spans="2:6" ht="15">
      <c r="B126" s="184"/>
      <c r="F126" s="285"/>
    </row>
    <row r="127" spans="2:6" ht="15">
      <c r="B127" s="184"/>
      <c r="F127" s="285"/>
    </row>
    <row r="128" spans="2:6" ht="15">
      <c r="B128" s="184"/>
      <c r="F128" s="285"/>
    </row>
    <row r="129" spans="2:6" ht="15">
      <c r="B129" s="184"/>
      <c r="F129" s="285"/>
    </row>
    <row r="130" spans="2:6" ht="15">
      <c r="B130" s="184"/>
      <c r="F130" s="285"/>
    </row>
    <row r="131" spans="2:6" ht="15">
      <c r="B131" s="184"/>
      <c r="F131" s="285"/>
    </row>
    <row r="132" spans="2:6" ht="15">
      <c r="B132" s="184"/>
      <c r="F132" s="285"/>
    </row>
    <row r="133" spans="2:6" ht="15">
      <c r="B133" s="184"/>
      <c r="F133" s="285"/>
    </row>
    <row r="134" spans="2:6" ht="15">
      <c r="B134" s="184"/>
      <c r="F134" s="285"/>
    </row>
    <row r="135" spans="2:6" ht="15">
      <c r="B135" s="184"/>
      <c r="F135" s="285"/>
    </row>
    <row r="136" spans="2:6" ht="15">
      <c r="B136" s="184"/>
      <c r="F136" s="285"/>
    </row>
    <row r="137" spans="2:6" ht="15">
      <c r="B137" s="184"/>
      <c r="F137" s="285"/>
    </row>
    <row r="138" spans="2:6" ht="15">
      <c r="B138" s="184"/>
      <c r="F138" s="285"/>
    </row>
    <row r="139" spans="2:6" ht="15">
      <c r="B139" s="184"/>
      <c r="F139" s="285"/>
    </row>
    <row r="140" spans="2:6" ht="15">
      <c r="B140" s="184"/>
      <c r="F140" s="285"/>
    </row>
    <row r="141" spans="2:6" ht="15">
      <c r="B141" s="184"/>
      <c r="F141" s="285"/>
    </row>
    <row r="142" spans="2:6" ht="15">
      <c r="B142" s="184"/>
      <c r="F142" s="285"/>
    </row>
    <row r="143" spans="2:6" ht="15">
      <c r="B143" s="184"/>
      <c r="F143" s="285"/>
    </row>
    <row r="144" spans="2:6" ht="15">
      <c r="B144" s="184"/>
      <c r="F144" s="285"/>
    </row>
    <row r="145" spans="2:6" ht="15">
      <c r="B145" s="184"/>
      <c r="F145" s="285"/>
    </row>
    <row r="146" spans="2:6" ht="15">
      <c r="B146" s="184"/>
      <c r="F146" s="285"/>
    </row>
    <row r="147" spans="2:6" ht="15">
      <c r="B147" s="184"/>
      <c r="F147" s="285"/>
    </row>
    <row r="148" spans="2:6" ht="15">
      <c r="B148" s="184"/>
      <c r="F148" s="285"/>
    </row>
    <row r="149" spans="2:6" ht="15">
      <c r="B149" s="184"/>
      <c r="F149" s="285"/>
    </row>
    <row r="150" spans="2:6" ht="15">
      <c r="B150" s="184"/>
      <c r="F150" s="285"/>
    </row>
    <row r="151" spans="2:6" ht="15">
      <c r="B151" s="184"/>
      <c r="F151" s="285"/>
    </row>
    <row r="152" spans="2:6" ht="15">
      <c r="B152" s="184"/>
      <c r="F152" s="285"/>
    </row>
    <row r="153" spans="2:6" ht="15">
      <c r="B153" s="184"/>
      <c r="F153" s="285"/>
    </row>
    <row r="154" spans="2:6" ht="15">
      <c r="B154" s="184"/>
      <c r="F154" s="285"/>
    </row>
    <row r="155" spans="2:6" ht="15">
      <c r="B155" s="184"/>
      <c r="F155" s="285"/>
    </row>
    <row r="156" spans="2:6" ht="15">
      <c r="B156" s="184"/>
      <c r="F156" s="285"/>
    </row>
    <row r="157" spans="2:6" ht="15">
      <c r="B157" s="184"/>
      <c r="F157" s="285"/>
    </row>
    <row r="158" spans="2:6" ht="15">
      <c r="B158" s="184"/>
      <c r="F158" s="285"/>
    </row>
    <row r="159" spans="2:6" ht="15">
      <c r="B159" s="184"/>
      <c r="F159" s="285"/>
    </row>
    <row r="160" spans="2:6" ht="15">
      <c r="B160" s="184"/>
      <c r="F160" s="285"/>
    </row>
    <row r="161" spans="2:6" ht="15">
      <c r="B161" s="184"/>
      <c r="F161" s="285"/>
    </row>
    <row r="162" spans="2:6" ht="15">
      <c r="B162" s="184"/>
      <c r="F162" s="285"/>
    </row>
    <row r="163" spans="2:6" ht="15">
      <c r="B163" s="184"/>
      <c r="F163" s="285"/>
    </row>
    <row r="164" spans="2:6" ht="15">
      <c r="B164" s="184"/>
      <c r="F164" s="285"/>
    </row>
    <row r="165" spans="2:6" ht="15">
      <c r="B165" s="184"/>
      <c r="F165" s="285"/>
    </row>
    <row r="166" ht="15">
      <c r="F166" s="285"/>
    </row>
    <row r="167" ht="15">
      <c r="F167" s="285"/>
    </row>
    <row r="168" ht="15">
      <c r="F168" s="285"/>
    </row>
    <row r="169" ht="15">
      <c r="F169" s="285"/>
    </row>
    <row r="170" ht="15">
      <c r="F170" s="285"/>
    </row>
    <row r="171" ht="15">
      <c r="F171" s="285"/>
    </row>
    <row r="172" ht="15">
      <c r="F172" s="285"/>
    </row>
    <row r="173" ht="15">
      <c r="F173" s="285"/>
    </row>
    <row r="174" ht="15">
      <c r="F174" s="285"/>
    </row>
    <row r="175" ht="15">
      <c r="F175" s="285"/>
    </row>
    <row r="176" ht="15">
      <c r="F176" s="285"/>
    </row>
    <row r="177" ht="15">
      <c r="F177" s="285"/>
    </row>
    <row r="178" ht="15">
      <c r="F178" s="285"/>
    </row>
    <row r="179" ht="15">
      <c r="F179" s="285"/>
    </row>
    <row r="180" ht="15">
      <c r="F180" s="285"/>
    </row>
    <row r="181" ht="15">
      <c r="F181" s="285"/>
    </row>
    <row r="182" ht="15">
      <c r="F182" s="285"/>
    </row>
    <row r="183" ht="15">
      <c r="F183" s="285"/>
    </row>
    <row r="184" ht="15">
      <c r="F184" s="285"/>
    </row>
    <row r="185" ht="15">
      <c r="F185" s="285"/>
    </row>
    <row r="186" ht="15">
      <c r="F186" s="285"/>
    </row>
    <row r="187" ht="15">
      <c r="F187" s="285"/>
    </row>
    <row r="188" ht="15">
      <c r="F188" s="285"/>
    </row>
    <row r="189" ht="15">
      <c r="F189" s="285"/>
    </row>
    <row r="190" ht="15">
      <c r="F190" s="285"/>
    </row>
    <row r="191" ht="15">
      <c r="F191" s="285"/>
    </row>
    <row r="192" ht="15">
      <c r="F192" s="285"/>
    </row>
    <row r="193" ht="15">
      <c r="F193" s="285"/>
    </row>
    <row r="194" ht="15">
      <c r="F194" s="285"/>
    </row>
    <row r="195" ht="15">
      <c r="F195" s="285"/>
    </row>
    <row r="196" ht="15">
      <c r="F196" s="285"/>
    </row>
    <row r="197" ht="15">
      <c r="F197" s="285"/>
    </row>
    <row r="198" ht="15">
      <c r="F198" s="285"/>
    </row>
    <row r="199" ht="15">
      <c r="F199" s="285"/>
    </row>
    <row r="200" ht="15">
      <c r="F200" s="285"/>
    </row>
    <row r="201" ht="15">
      <c r="F201" s="285"/>
    </row>
    <row r="202" ht="15">
      <c r="F202" s="285"/>
    </row>
    <row r="203" ht="15">
      <c r="F203" s="285"/>
    </row>
    <row r="204" ht="15">
      <c r="F204" s="285"/>
    </row>
    <row r="205" ht="15">
      <c r="F205" s="285"/>
    </row>
    <row r="206" ht="15">
      <c r="F206" s="285"/>
    </row>
    <row r="207" ht="15">
      <c r="F207" s="285"/>
    </row>
    <row r="208" ht="15">
      <c r="F208" s="285"/>
    </row>
    <row r="209" ht="15">
      <c r="F209" s="285"/>
    </row>
    <row r="210" ht="15">
      <c r="F210" s="285"/>
    </row>
    <row r="211" ht="15">
      <c r="F211" s="285"/>
    </row>
    <row r="212" ht="15">
      <c r="F212" s="285"/>
    </row>
    <row r="213" ht="15">
      <c r="F213" s="285"/>
    </row>
    <row r="214" ht="15">
      <c r="F214" s="285"/>
    </row>
    <row r="215" ht="15">
      <c r="F215" s="285"/>
    </row>
    <row r="216" ht="15">
      <c r="F216" s="285"/>
    </row>
    <row r="217" ht="15">
      <c r="F217" s="285"/>
    </row>
    <row r="218" ht="15">
      <c r="F218" s="285"/>
    </row>
    <row r="219" ht="15">
      <c r="F219" s="285"/>
    </row>
    <row r="220" ht="15">
      <c r="F220" s="285"/>
    </row>
    <row r="221" ht="15">
      <c r="F221" s="285"/>
    </row>
    <row r="222" ht="15">
      <c r="F222" s="285"/>
    </row>
    <row r="223" ht="15">
      <c r="F223" s="285"/>
    </row>
    <row r="224" ht="15">
      <c r="F224" s="285"/>
    </row>
    <row r="225" ht="15">
      <c r="F225" s="285"/>
    </row>
    <row r="226" ht="15">
      <c r="F226" s="285"/>
    </row>
    <row r="227" ht="15">
      <c r="F227" s="285"/>
    </row>
    <row r="228" ht="15">
      <c r="F228" s="285"/>
    </row>
    <row r="229" ht="15">
      <c r="F229" s="285"/>
    </row>
    <row r="230" ht="15">
      <c r="F230" s="285"/>
    </row>
    <row r="231" ht="15">
      <c r="F231" s="285"/>
    </row>
    <row r="232" ht="15">
      <c r="F232" s="285"/>
    </row>
    <row r="233" ht="15">
      <c r="F233" s="285"/>
    </row>
    <row r="234" ht="15">
      <c r="F234" s="285"/>
    </row>
    <row r="235" ht="15">
      <c r="F235" s="285"/>
    </row>
    <row r="236" ht="15">
      <c r="F236" s="285"/>
    </row>
    <row r="237" ht="15">
      <c r="F237" s="285"/>
    </row>
    <row r="238" ht="15">
      <c r="F238" s="285"/>
    </row>
    <row r="239" ht="15">
      <c r="F239" s="285"/>
    </row>
    <row r="240" ht="15">
      <c r="F240" s="285"/>
    </row>
    <row r="241" ht="15">
      <c r="F241" s="285"/>
    </row>
    <row r="242" ht="15">
      <c r="F242" s="285"/>
    </row>
    <row r="243" ht="15">
      <c r="F243" s="285"/>
    </row>
    <row r="244" ht="15">
      <c r="F244" s="285"/>
    </row>
    <row r="245" ht="15">
      <c r="F245" s="285"/>
    </row>
    <row r="246" ht="15">
      <c r="F246" s="285"/>
    </row>
    <row r="247" ht="15">
      <c r="F247" s="285"/>
    </row>
    <row r="248" ht="15">
      <c r="F248" s="285"/>
    </row>
    <row r="249" ht="15">
      <c r="F249" s="285"/>
    </row>
    <row r="250" ht="15">
      <c r="F250" s="285"/>
    </row>
    <row r="251" ht="15">
      <c r="F251" s="285"/>
    </row>
    <row r="252" ht="15">
      <c r="F252" s="285"/>
    </row>
    <row r="253" ht="15">
      <c r="F253" s="285"/>
    </row>
    <row r="254" ht="15">
      <c r="F254" s="285"/>
    </row>
    <row r="255" ht="15">
      <c r="F255" s="285"/>
    </row>
    <row r="256" ht="15">
      <c r="F256" s="285"/>
    </row>
    <row r="257" ht="15">
      <c r="F257" s="285"/>
    </row>
    <row r="258" ht="15">
      <c r="F258" s="285"/>
    </row>
    <row r="259" ht="15">
      <c r="F259" s="285"/>
    </row>
    <row r="260" ht="15">
      <c r="F260" s="285"/>
    </row>
    <row r="261" ht="15">
      <c r="F261" s="285"/>
    </row>
    <row r="262" ht="15">
      <c r="F262" s="285"/>
    </row>
    <row r="263" ht="15">
      <c r="F263" s="285"/>
    </row>
    <row r="264" ht="15">
      <c r="F264" s="285"/>
    </row>
    <row r="265" ht="15">
      <c r="F265" s="285"/>
    </row>
    <row r="266" ht="15">
      <c r="F266" s="285"/>
    </row>
    <row r="267" ht="15">
      <c r="F267" s="285"/>
    </row>
    <row r="268" ht="15">
      <c r="F268" s="285"/>
    </row>
    <row r="269" ht="15">
      <c r="F269" s="285"/>
    </row>
    <row r="270" ht="15">
      <c r="F270" s="285"/>
    </row>
    <row r="271" ht="15">
      <c r="F271" s="285"/>
    </row>
    <row r="272" ht="15">
      <c r="F272" s="285"/>
    </row>
    <row r="273" ht="15">
      <c r="F273" s="285"/>
    </row>
    <row r="274" ht="15">
      <c r="F274" s="285"/>
    </row>
    <row r="275" ht="15">
      <c r="F275" s="285"/>
    </row>
    <row r="276" ht="15">
      <c r="F276" s="285"/>
    </row>
    <row r="277" ht="15">
      <c r="F277" s="285"/>
    </row>
    <row r="278" ht="15">
      <c r="F278" s="285"/>
    </row>
    <row r="279" ht="15">
      <c r="F279" s="285"/>
    </row>
    <row r="280" ht="15">
      <c r="F280" s="285"/>
    </row>
    <row r="281" ht="15">
      <c r="F281" s="285"/>
    </row>
    <row r="282" ht="15">
      <c r="F282" s="285"/>
    </row>
    <row r="283" ht="15">
      <c r="F283" s="285"/>
    </row>
    <row r="284" ht="15">
      <c r="F284" s="285"/>
    </row>
    <row r="285" ht="15">
      <c r="F285" s="285"/>
    </row>
    <row r="286" ht="15">
      <c r="F286" s="285"/>
    </row>
    <row r="287" ht="15">
      <c r="F287" s="285"/>
    </row>
    <row r="288" ht="15">
      <c r="F288" s="285"/>
    </row>
    <row r="289" ht="15">
      <c r="F289" s="285"/>
    </row>
    <row r="290" ht="15">
      <c r="F290" s="285"/>
    </row>
    <row r="291" ht="15">
      <c r="F291" s="285"/>
    </row>
    <row r="292" ht="15">
      <c r="F292" s="285"/>
    </row>
    <row r="293" ht="15">
      <c r="F293" s="285"/>
    </row>
    <row r="294" ht="15">
      <c r="F294" s="285"/>
    </row>
    <row r="295" ht="15">
      <c r="F295" s="285"/>
    </row>
    <row r="296" ht="15">
      <c r="F296" s="285"/>
    </row>
    <row r="297" ht="15">
      <c r="F297" s="285"/>
    </row>
    <row r="298" ht="15">
      <c r="F298" s="285"/>
    </row>
    <row r="299" ht="15">
      <c r="F299" s="285"/>
    </row>
    <row r="300" ht="15">
      <c r="F300" s="285"/>
    </row>
    <row r="301" ht="15">
      <c r="F301" s="285"/>
    </row>
    <row r="302" ht="15">
      <c r="F302" s="285"/>
    </row>
    <row r="303" ht="15">
      <c r="F303" s="285"/>
    </row>
    <row r="304" ht="15">
      <c r="F304" s="285"/>
    </row>
    <row r="305" ht="15">
      <c r="F305" s="285"/>
    </row>
    <row r="306" ht="15">
      <c r="F306" s="285"/>
    </row>
    <row r="307" ht="15">
      <c r="F307" s="285"/>
    </row>
    <row r="308" ht="15">
      <c r="F308" s="285"/>
    </row>
    <row r="309" ht="15">
      <c r="F309" s="285"/>
    </row>
    <row r="310" ht="15">
      <c r="F310" s="285"/>
    </row>
    <row r="311" ht="15">
      <c r="F311" s="285"/>
    </row>
    <row r="312" ht="15">
      <c r="F312" s="285"/>
    </row>
    <row r="313" ht="15">
      <c r="F313" s="285"/>
    </row>
    <row r="314" ht="15">
      <c r="F314" s="285"/>
    </row>
    <row r="315" ht="15">
      <c r="F315" s="285"/>
    </row>
    <row r="316" ht="15">
      <c r="F316" s="285"/>
    </row>
    <row r="317" ht="15">
      <c r="F317" s="285"/>
    </row>
    <row r="318" ht="15">
      <c r="F318" s="285"/>
    </row>
    <row r="319" ht="15">
      <c r="F319" s="285"/>
    </row>
    <row r="320" ht="15">
      <c r="F320" s="285"/>
    </row>
    <row r="321" ht="15">
      <c r="F321" s="285"/>
    </row>
    <row r="322" ht="15">
      <c r="F322" s="285"/>
    </row>
    <row r="323" ht="15">
      <c r="F323" s="285"/>
    </row>
    <row r="324" ht="15">
      <c r="F324" s="285"/>
    </row>
    <row r="325" ht="15">
      <c r="F325" s="285"/>
    </row>
    <row r="326" ht="15">
      <c r="F326" s="285"/>
    </row>
    <row r="327" ht="15">
      <c r="F327" s="285"/>
    </row>
    <row r="328" ht="15">
      <c r="F328" s="285"/>
    </row>
    <row r="329" ht="15">
      <c r="F329" s="285"/>
    </row>
    <row r="330" ht="15">
      <c r="F330" s="285"/>
    </row>
    <row r="331" ht="15">
      <c r="F331" s="285"/>
    </row>
    <row r="332" ht="15">
      <c r="F332" s="285"/>
    </row>
    <row r="333" ht="15">
      <c r="F333" s="285"/>
    </row>
    <row r="334" ht="15">
      <c r="F334" s="285"/>
    </row>
    <row r="335" ht="15">
      <c r="F335" s="285"/>
    </row>
    <row r="336" ht="15">
      <c r="F336" s="285"/>
    </row>
    <row r="337" ht="15">
      <c r="F337" s="285"/>
    </row>
    <row r="338" ht="15">
      <c r="F338" s="285"/>
    </row>
    <row r="339" ht="15">
      <c r="F339" s="285"/>
    </row>
    <row r="340" ht="15">
      <c r="F340" s="285"/>
    </row>
    <row r="341" ht="15">
      <c r="F341" s="285"/>
    </row>
    <row r="342" ht="15">
      <c r="F342" s="285"/>
    </row>
    <row r="343" ht="15">
      <c r="F343" s="285"/>
    </row>
    <row r="344" ht="15">
      <c r="F344" s="285"/>
    </row>
    <row r="345" ht="15">
      <c r="F345" s="285"/>
    </row>
    <row r="346" ht="15">
      <c r="F346" s="285"/>
    </row>
    <row r="347" ht="15">
      <c r="F347" s="285"/>
    </row>
    <row r="348" ht="15">
      <c r="F348" s="285"/>
    </row>
    <row r="349" ht="15">
      <c r="F349" s="285"/>
    </row>
    <row r="350" ht="15">
      <c r="F350" s="285"/>
    </row>
    <row r="351" ht="15">
      <c r="F351" s="285"/>
    </row>
    <row r="352" ht="15">
      <c r="F352" s="285"/>
    </row>
    <row r="353" ht="15">
      <c r="F353" s="285"/>
    </row>
    <row r="354" ht="15">
      <c r="F354" s="285"/>
    </row>
    <row r="355" ht="15">
      <c r="F355" s="285"/>
    </row>
    <row r="356" ht="15">
      <c r="F356" s="285"/>
    </row>
    <row r="357" ht="15">
      <c r="F357" s="285"/>
    </row>
    <row r="358" ht="15">
      <c r="F358" s="285"/>
    </row>
    <row r="359" ht="15">
      <c r="F359" s="285"/>
    </row>
    <row r="360" ht="15">
      <c r="F360" s="285"/>
    </row>
    <row r="361" ht="15">
      <c r="F361" s="285"/>
    </row>
    <row r="362" ht="15">
      <c r="F362" s="285"/>
    </row>
    <row r="363" ht="15">
      <c r="F363" s="285"/>
    </row>
    <row r="364" ht="15">
      <c r="F364" s="285"/>
    </row>
    <row r="365" ht="15">
      <c r="F365" s="285"/>
    </row>
    <row r="366" ht="15">
      <c r="F366" s="285"/>
    </row>
    <row r="367" ht="15">
      <c r="F367" s="285"/>
    </row>
    <row r="368" ht="15">
      <c r="F368" s="285"/>
    </row>
    <row r="369" ht="15">
      <c r="F369" s="285"/>
    </row>
    <row r="370" ht="15">
      <c r="F370" s="285"/>
    </row>
    <row r="371" ht="15">
      <c r="F371" s="285"/>
    </row>
    <row r="372" ht="15">
      <c r="F372" s="285"/>
    </row>
    <row r="373" ht="15">
      <c r="F373" s="285"/>
    </row>
    <row r="374" ht="15">
      <c r="F374" s="285"/>
    </row>
    <row r="375" ht="15">
      <c r="F375" s="285"/>
    </row>
    <row r="376" ht="15">
      <c r="F376" s="285"/>
    </row>
    <row r="377" ht="15">
      <c r="F377" s="285"/>
    </row>
    <row r="378" ht="15">
      <c r="F378" s="285"/>
    </row>
    <row r="379" ht="15">
      <c r="F379" s="285"/>
    </row>
    <row r="380" ht="15">
      <c r="F380" s="285"/>
    </row>
    <row r="381" ht="15">
      <c r="F381" s="285"/>
    </row>
    <row r="382" ht="15">
      <c r="F382" s="285"/>
    </row>
    <row r="383" ht="15">
      <c r="F383" s="285"/>
    </row>
    <row r="384" ht="15">
      <c r="F384" s="285"/>
    </row>
    <row r="385" ht="15">
      <c r="F385" s="285"/>
    </row>
    <row r="386" ht="15">
      <c r="F386" s="285"/>
    </row>
    <row r="387" ht="15">
      <c r="F387" s="285"/>
    </row>
    <row r="388" ht="15">
      <c r="F388" s="285"/>
    </row>
    <row r="389" ht="15">
      <c r="F389" s="285"/>
    </row>
    <row r="390" ht="15">
      <c r="F390" s="285"/>
    </row>
    <row r="391" ht="15">
      <c r="F391" s="285"/>
    </row>
    <row r="392" ht="15">
      <c r="F392" s="285"/>
    </row>
    <row r="393" ht="15">
      <c r="F393" s="285"/>
    </row>
    <row r="394" ht="15">
      <c r="F394" s="285"/>
    </row>
    <row r="395" ht="15">
      <c r="F395" s="285"/>
    </row>
    <row r="396" ht="15">
      <c r="F396" s="285"/>
    </row>
    <row r="397" ht="15">
      <c r="F397" s="285"/>
    </row>
    <row r="398" ht="15">
      <c r="F398" s="285"/>
    </row>
    <row r="399" ht="15">
      <c r="F399" s="285"/>
    </row>
    <row r="400" ht="15">
      <c r="F400" s="285"/>
    </row>
    <row r="401" ht="15">
      <c r="F401" s="285"/>
    </row>
    <row r="402" ht="15">
      <c r="F402" s="285"/>
    </row>
    <row r="403" ht="15">
      <c r="F403" s="285"/>
    </row>
    <row r="404" ht="15">
      <c r="F404" s="285"/>
    </row>
    <row r="405" ht="15">
      <c r="F405" s="285"/>
    </row>
    <row r="406" ht="15">
      <c r="F406" s="285"/>
    </row>
    <row r="407" ht="15">
      <c r="F407" s="285"/>
    </row>
    <row r="408" ht="15">
      <c r="F408" s="285"/>
    </row>
    <row r="409" ht="15">
      <c r="F409" s="285"/>
    </row>
    <row r="410" ht="15">
      <c r="F410" s="285"/>
    </row>
    <row r="411" ht="15">
      <c r="F411" s="285"/>
    </row>
    <row r="412" ht="15">
      <c r="F412" s="285"/>
    </row>
    <row r="413" ht="15">
      <c r="F413" s="285"/>
    </row>
    <row r="414" ht="15">
      <c r="F414" s="285"/>
    </row>
    <row r="415" ht="15">
      <c r="F415" s="285"/>
    </row>
    <row r="416" ht="15">
      <c r="F416" s="285"/>
    </row>
    <row r="417" ht="15">
      <c r="F417" s="285"/>
    </row>
    <row r="418" ht="15">
      <c r="F418" s="285"/>
    </row>
    <row r="419" ht="15">
      <c r="F419" s="285"/>
    </row>
    <row r="420" ht="15">
      <c r="F420" s="285"/>
    </row>
    <row r="421" ht="15">
      <c r="F421" s="285"/>
    </row>
    <row r="422" ht="15">
      <c r="F422" s="285"/>
    </row>
    <row r="423" ht="15">
      <c r="F423" s="285"/>
    </row>
    <row r="424" ht="15">
      <c r="F424" s="285"/>
    </row>
    <row r="425" ht="15">
      <c r="F425" s="285"/>
    </row>
    <row r="426" ht="15">
      <c r="F426" s="285"/>
    </row>
    <row r="427" ht="15">
      <c r="F427" s="285"/>
    </row>
    <row r="428" ht="15">
      <c r="F428" s="285"/>
    </row>
    <row r="429" ht="15">
      <c r="F429" s="285"/>
    </row>
    <row r="430" ht="15">
      <c r="F430" s="285"/>
    </row>
    <row r="431" ht="15">
      <c r="F431" s="285"/>
    </row>
    <row r="432" ht="15">
      <c r="F432" s="285"/>
    </row>
    <row r="433" ht="15">
      <c r="F433" s="285"/>
    </row>
    <row r="434" ht="15">
      <c r="F434" s="285"/>
    </row>
    <row r="435" ht="15">
      <c r="F435" s="285"/>
    </row>
    <row r="436" ht="15">
      <c r="F436" s="285"/>
    </row>
    <row r="437" ht="15">
      <c r="F437" s="285"/>
    </row>
    <row r="438" ht="15">
      <c r="F438" s="285"/>
    </row>
    <row r="439" ht="15">
      <c r="F439" s="285"/>
    </row>
    <row r="440" ht="15">
      <c r="F440" s="285"/>
    </row>
    <row r="441" ht="15">
      <c r="F441" s="285"/>
    </row>
    <row r="442" ht="15">
      <c r="F442" s="285"/>
    </row>
    <row r="443" ht="15">
      <c r="F443" s="285"/>
    </row>
    <row r="444" ht="15">
      <c r="F444" s="285"/>
    </row>
    <row r="445" ht="15">
      <c r="F445" s="285"/>
    </row>
    <row r="446" ht="15">
      <c r="F446" s="285"/>
    </row>
    <row r="447" ht="15">
      <c r="F447" s="285"/>
    </row>
    <row r="448" ht="15">
      <c r="F448" s="285"/>
    </row>
    <row r="449" ht="15">
      <c r="F449" s="285"/>
    </row>
    <row r="450" ht="15">
      <c r="F450" s="285"/>
    </row>
    <row r="451" ht="15">
      <c r="F451" s="285"/>
    </row>
    <row r="452" ht="15">
      <c r="F452" s="285"/>
    </row>
    <row r="453" ht="15">
      <c r="F453" s="285"/>
    </row>
    <row r="454" ht="15">
      <c r="F454" s="285"/>
    </row>
    <row r="455" ht="15">
      <c r="F455" s="285"/>
    </row>
    <row r="456" ht="15">
      <c r="F456" s="285"/>
    </row>
    <row r="457" ht="15">
      <c r="F457" s="285"/>
    </row>
    <row r="458" ht="15">
      <c r="F458" s="285"/>
    </row>
    <row r="459" ht="15">
      <c r="F459" s="285"/>
    </row>
    <row r="460" ht="15">
      <c r="F460" s="285"/>
    </row>
    <row r="461" ht="15">
      <c r="F461" s="285"/>
    </row>
    <row r="462" ht="15">
      <c r="F462" s="285"/>
    </row>
    <row r="463" ht="15">
      <c r="F463" s="285"/>
    </row>
    <row r="464" ht="15">
      <c r="F464" s="285"/>
    </row>
    <row r="465" ht="15">
      <c r="F465" s="285"/>
    </row>
    <row r="466" ht="15">
      <c r="F466" s="285"/>
    </row>
    <row r="467" ht="15">
      <c r="F467" s="285"/>
    </row>
    <row r="468" ht="15">
      <c r="F468" s="285"/>
    </row>
    <row r="469" ht="15">
      <c r="F469" s="285"/>
    </row>
    <row r="470" ht="15">
      <c r="F470" s="285"/>
    </row>
    <row r="471" ht="15">
      <c r="F471" s="285"/>
    </row>
    <row r="472" ht="15">
      <c r="F472" s="285"/>
    </row>
    <row r="473" ht="15">
      <c r="F473" s="285"/>
    </row>
    <row r="474" ht="15">
      <c r="F474" s="285"/>
    </row>
    <row r="475" ht="15">
      <c r="F475" s="285"/>
    </row>
    <row r="476" ht="15">
      <c r="F476" s="285"/>
    </row>
    <row r="477" ht="15">
      <c r="F477" s="285"/>
    </row>
    <row r="478" ht="15">
      <c r="F478" s="285"/>
    </row>
    <row r="479" ht="15">
      <c r="F479" s="285"/>
    </row>
    <row r="480" ht="15">
      <c r="F480" s="285"/>
    </row>
    <row r="481" ht="15">
      <c r="F481" s="285"/>
    </row>
    <row r="482" ht="15">
      <c r="F482" s="285"/>
    </row>
    <row r="483" ht="15">
      <c r="F483" s="285"/>
    </row>
    <row r="484" ht="15">
      <c r="F484" s="285"/>
    </row>
    <row r="485" ht="15">
      <c r="F485" s="285"/>
    </row>
    <row r="486" ht="15">
      <c r="F486" s="285"/>
    </row>
    <row r="487" ht="15">
      <c r="F487" s="285"/>
    </row>
    <row r="488" ht="15">
      <c r="F488" s="285"/>
    </row>
    <row r="489" ht="15">
      <c r="F489" s="285"/>
    </row>
    <row r="490" ht="15">
      <c r="F490" s="285"/>
    </row>
    <row r="491" ht="15">
      <c r="F491" s="285"/>
    </row>
    <row r="492" ht="15">
      <c r="F492" s="285"/>
    </row>
    <row r="493" ht="15">
      <c r="F493" s="285"/>
    </row>
    <row r="494" ht="15">
      <c r="F494" s="285"/>
    </row>
    <row r="495" ht="15">
      <c r="F495" s="285"/>
    </row>
    <row r="496" ht="15">
      <c r="F496" s="285"/>
    </row>
    <row r="497" ht="15">
      <c r="F497" s="285"/>
    </row>
    <row r="498" ht="15">
      <c r="F498" s="285"/>
    </row>
    <row r="499" ht="15">
      <c r="F499" s="285"/>
    </row>
    <row r="500" ht="15">
      <c r="F500" s="285"/>
    </row>
    <row r="501" ht="15">
      <c r="F501" s="285"/>
    </row>
    <row r="502" ht="15">
      <c r="F502" s="285"/>
    </row>
    <row r="503" ht="15">
      <c r="F503" s="285"/>
    </row>
    <row r="504" ht="15">
      <c r="F504" s="285"/>
    </row>
    <row r="505" ht="15">
      <c r="F505" s="285"/>
    </row>
    <row r="506" ht="15">
      <c r="F506" s="285"/>
    </row>
    <row r="507" ht="15">
      <c r="F507" s="285"/>
    </row>
    <row r="508" ht="15">
      <c r="F508" s="285"/>
    </row>
    <row r="509" ht="15">
      <c r="F509" s="285"/>
    </row>
    <row r="510" ht="15">
      <c r="F510" s="285"/>
    </row>
    <row r="511" ht="15">
      <c r="F511" s="285"/>
    </row>
    <row r="512" ht="15">
      <c r="F512" s="285"/>
    </row>
    <row r="513" ht="15">
      <c r="F513" s="285"/>
    </row>
    <row r="514" ht="15">
      <c r="F514" s="285"/>
    </row>
    <row r="515" ht="15">
      <c r="F515" s="285"/>
    </row>
    <row r="516" ht="15">
      <c r="F516" s="285"/>
    </row>
    <row r="517" ht="15">
      <c r="F517" s="285"/>
    </row>
    <row r="518" ht="15">
      <c r="F518" s="285"/>
    </row>
    <row r="519" ht="15">
      <c r="F519" s="285"/>
    </row>
    <row r="520" ht="15">
      <c r="F520" s="285"/>
    </row>
    <row r="521" ht="15">
      <c r="F521" s="285"/>
    </row>
    <row r="522" ht="15">
      <c r="F522" s="285"/>
    </row>
    <row r="523" ht="15">
      <c r="F523" s="285"/>
    </row>
    <row r="524" ht="15">
      <c r="F524" s="285"/>
    </row>
    <row r="525" ht="15">
      <c r="F525" s="285"/>
    </row>
    <row r="526" ht="15">
      <c r="F526" s="285"/>
    </row>
    <row r="527" ht="15">
      <c r="F527" s="285"/>
    </row>
    <row r="528" ht="15">
      <c r="F528" s="285"/>
    </row>
    <row r="529" ht="15">
      <c r="F529" s="285"/>
    </row>
    <row r="530" ht="15">
      <c r="F530" s="285"/>
    </row>
    <row r="531" ht="15">
      <c r="F531" s="285"/>
    </row>
    <row r="532" ht="15">
      <c r="F532" s="285"/>
    </row>
    <row r="533" ht="15">
      <c r="F533" s="285"/>
    </row>
    <row r="534" ht="15">
      <c r="F534" s="285"/>
    </row>
    <row r="535" ht="15">
      <c r="F535" s="285"/>
    </row>
    <row r="536" ht="15">
      <c r="F536" s="285"/>
    </row>
    <row r="537" ht="15">
      <c r="F537" s="285"/>
    </row>
    <row r="538" ht="15">
      <c r="F538" s="285"/>
    </row>
    <row r="539" ht="15">
      <c r="F539" s="285"/>
    </row>
    <row r="540" ht="15">
      <c r="F540" s="285"/>
    </row>
    <row r="541" ht="15">
      <c r="F541" s="285"/>
    </row>
    <row r="542" ht="15">
      <c r="F542" s="285"/>
    </row>
    <row r="543" ht="15">
      <c r="F543" s="285"/>
    </row>
    <row r="544" ht="15">
      <c r="F544" s="285"/>
    </row>
    <row r="545" ht="15">
      <c r="F545" s="285"/>
    </row>
    <row r="546" ht="15">
      <c r="F546" s="285"/>
    </row>
    <row r="547" ht="15">
      <c r="F547" s="285"/>
    </row>
    <row r="548" ht="15">
      <c r="F548" s="285"/>
    </row>
    <row r="549" ht="15">
      <c r="F549" s="285"/>
    </row>
    <row r="550" ht="15">
      <c r="F550" s="285"/>
    </row>
    <row r="551" ht="15">
      <c r="F551" s="285"/>
    </row>
    <row r="552" ht="15">
      <c r="F552" s="285"/>
    </row>
    <row r="553" ht="15">
      <c r="F553" s="285"/>
    </row>
    <row r="554" ht="15">
      <c r="F554" s="285"/>
    </row>
    <row r="555" ht="15">
      <c r="F555" s="285"/>
    </row>
    <row r="556" ht="15">
      <c r="F556" s="285"/>
    </row>
    <row r="557" ht="15">
      <c r="F557" s="285"/>
    </row>
    <row r="558" ht="15">
      <c r="F558" s="285"/>
    </row>
    <row r="559" ht="15">
      <c r="F559" s="285"/>
    </row>
    <row r="560" ht="15">
      <c r="F560" s="285"/>
    </row>
    <row r="561" ht="15">
      <c r="F561" s="285"/>
    </row>
    <row r="562" ht="15">
      <c r="F562" s="285"/>
    </row>
    <row r="563" ht="15">
      <c r="F563" s="285"/>
    </row>
    <row r="564" ht="15">
      <c r="F564" s="285"/>
    </row>
    <row r="565" ht="15">
      <c r="F565" s="285"/>
    </row>
    <row r="566" ht="15">
      <c r="F566" s="285"/>
    </row>
    <row r="567" ht="15">
      <c r="F567" s="285"/>
    </row>
    <row r="568" ht="15">
      <c r="F568" s="285"/>
    </row>
    <row r="569" ht="15">
      <c r="F569" s="285"/>
    </row>
    <row r="570" ht="15">
      <c r="F570" s="285"/>
    </row>
    <row r="571" ht="15">
      <c r="F571" s="285"/>
    </row>
    <row r="572" ht="15">
      <c r="F572" s="285"/>
    </row>
    <row r="573" ht="15">
      <c r="F573" s="285"/>
    </row>
    <row r="574" ht="15">
      <c r="F574" s="285"/>
    </row>
    <row r="575" ht="15">
      <c r="F575" s="285"/>
    </row>
    <row r="576" ht="15">
      <c r="F576" s="285"/>
    </row>
    <row r="577" ht="15">
      <c r="F577" s="285"/>
    </row>
    <row r="578" ht="15">
      <c r="F578" s="285"/>
    </row>
    <row r="579" ht="15">
      <c r="F579" s="285"/>
    </row>
    <row r="580" ht="15">
      <c r="F580" s="285"/>
    </row>
    <row r="581" ht="15">
      <c r="F581" s="285"/>
    </row>
    <row r="582" ht="15">
      <c r="F582" s="285"/>
    </row>
    <row r="583" ht="15">
      <c r="F583" s="285"/>
    </row>
    <row r="584" ht="15">
      <c r="F584" s="285"/>
    </row>
    <row r="585" ht="15">
      <c r="F585" s="285"/>
    </row>
    <row r="586" ht="15">
      <c r="F586" s="285"/>
    </row>
    <row r="587" ht="15">
      <c r="F587" s="285"/>
    </row>
    <row r="588" ht="15">
      <c r="F588" s="285"/>
    </row>
    <row r="589" ht="15">
      <c r="F589" s="285"/>
    </row>
    <row r="590" ht="15">
      <c r="F590" s="285"/>
    </row>
    <row r="591" ht="15">
      <c r="F591" s="285"/>
    </row>
    <row r="592" ht="15">
      <c r="F592" s="285"/>
    </row>
    <row r="593" ht="15">
      <c r="F593" s="285"/>
    </row>
    <row r="594" ht="15">
      <c r="F594" s="285"/>
    </row>
    <row r="595" ht="15">
      <c r="F595" s="285"/>
    </row>
    <row r="596" ht="15">
      <c r="F596" s="285"/>
    </row>
    <row r="597" ht="15">
      <c r="F597" s="285"/>
    </row>
    <row r="598" ht="15">
      <c r="F598" s="285"/>
    </row>
    <row r="599" ht="15">
      <c r="F599" s="285"/>
    </row>
    <row r="600" ht="15">
      <c r="F600" s="285"/>
    </row>
    <row r="601" ht="15">
      <c r="F601" s="285"/>
    </row>
    <row r="602" ht="15">
      <c r="F602" s="285"/>
    </row>
    <row r="603" ht="15">
      <c r="F603" s="285"/>
    </row>
    <row r="604" ht="15">
      <c r="F604" s="285"/>
    </row>
    <row r="605" ht="15">
      <c r="F605" s="285"/>
    </row>
    <row r="606" ht="15">
      <c r="F606" s="285"/>
    </row>
    <row r="607" ht="15">
      <c r="F607" s="285"/>
    </row>
    <row r="608" ht="15">
      <c r="F608" s="285"/>
    </row>
    <row r="609" ht="15">
      <c r="F609" s="285"/>
    </row>
    <row r="610" ht="15">
      <c r="F610" s="285"/>
    </row>
    <row r="611" ht="15">
      <c r="F611" s="285"/>
    </row>
    <row r="612" ht="15">
      <c r="F612" s="285"/>
    </row>
    <row r="613" ht="15">
      <c r="F613" s="285"/>
    </row>
    <row r="614" ht="15">
      <c r="F614" s="285"/>
    </row>
    <row r="615" ht="15">
      <c r="F615" s="285"/>
    </row>
    <row r="616" ht="15">
      <c r="F616" s="285"/>
    </row>
    <row r="617" ht="15">
      <c r="F617" s="285"/>
    </row>
    <row r="618" ht="15">
      <c r="F618" s="285"/>
    </row>
    <row r="619" ht="15">
      <c r="F619" s="285"/>
    </row>
    <row r="620" ht="15">
      <c r="F620" s="285"/>
    </row>
    <row r="621" ht="15">
      <c r="F621" s="285"/>
    </row>
    <row r="622" ht="15">
      <c r="F622" s="285"/>
    </row>
    <row r="623" ht="15">
      <c r="F623" s="285"/>
    </row>
    <row r="624" ht="15">
      <c r="F624" s="285"/>
    </row>
    <row r="625" ht="15">
      <c r="F625" s="285"/>
    </row>
    <row r="626" ht="15">
      <c r="F626" s="285"/>
    </row>
    <row r="627" ht="15">
      <c r="F627" s="285"/>
    </row>
    <row r="628" ht="15">
      <c r="F628" s="285"/>
    </row>
    <row r="629" ht="15">
      <c r="F629" s="285"/>
    </row>
    <row r="630" ht="15">
      <c r="F630" s="285"/>
    </row>
    <row r="631" ht="15">
      <c r="F631" s="285"/>
    </row>
    <row r="632" ht="15">
      <c r="F632" s="285"/>
    </row>
    <row r="633" ht="15">
      <c r="F633" s="285"/>
    </row>
    <row r="634" ht="15">
      <c r="F634" s="285"/>
    </row>
    <row r="635" ht="15">
      <c r="F635" s="285"/>
    </row>
    <row r="636" ht="15">
      <c r="F636" s="285"/>
    </row>
    <row r="637" ht="15">
      <c r="F637" s="285"/>
    </row>
    <row r="638" ht="15">
      <c r="F638" s="285"/>
    </row>
    <row r="639" ht="15">
      <c r="F639" s="285"/>
    </row>
    <row r="640" ht="15">
      <c r="F640" s="285"/>
    </row>
    <row r="641" ht="15">
      <c r="F641" s="285"/>
    </row>
    <row r="642" ht="15">
      <c r="F642" s="285"/>
    </row>
    <row r="643" ht="15">
      <c r="F643" s="285"/>
    </row>
    <row r="644" ht="15">
      <c r="F644" s="285"/>
    </row>
    <row r="645" ht="15">
      <c r="F645" s="285"/>
    </row>
    <row r="646" ht="15">
      <c r="F646" s="285"/>
    </row>
    <row r="647" ht="15">
      <c r="F647" s="285"/>
    </row>
    <row r="648" ht="15">
      <c r="F648" s="285"/>
    </row>
    <row r="649" ht="15">
      <c r="F649" s="285"/>
    </row>
    <row r="650" ht="15">
      <c r="F650" s="285"/>
    </row>
    <row r="651" ht="15">
      <c r="F651" s="285"/>
    </row>
    <row r="652" ht="15">
      <c r="F652" s="285"/>
    </row>
    <row r="653" ht="15">
      <c r="F653" s="285"/>
    </row>
    <row r="654" ht="15">
      <c r="F654" s="285"/>
    </row>
    <row r="655" ht="15">
      <c r="F655" s="285"/>
    </row>
    <row r="656" ht="15">
      <c r="F656" s="285"/>
    </row>
    <row r="657" ht="15">
      <c r="F657" s="285"/>
    </row>
    <row r="658" ht="15">
      <c r="F658" s="285"/>
    </row>
    <row r="659" ht="15">
      <c r="F659" s="285"/>
    </row>
    <row r="660" ht="15">
      <c r="F660" s="285"/>
    </row>
    <row r="661" ht="15">
      <c r="F661" s="285"/>
    </row>
    <row r="662" ht="15">
      <c r="F662" s="285"/>
    </row>
    <row r="663" ht="15">
      <c r="F663" s="285"/>
    </row>
    <row r="664" ht="15">
      <c r="F664" s="285"/>
    </row>
    <row r="665" ht="15">
      <c r="F665" s="285"/>
    </row>
    <row r="666" ht="15">
      <c r="F666" s="285"/>
    </row>
    <row r="667" ht="15">
      <c r="F667" s="285"/>
    </row>
    <row r="668" ht="15">
      <c r="F668" s="285"/>
    </row>
    <row r="669" ht="15">
      <c r="F669" s="285"/>
    </row>
    <row r="670" ht="15">
      <c r="F670" s="285"/>
    </row>
    <row r="671" ht="15">
      <c r="F671" s="285"/>
    </row>
    <row r="672" ht="15">
      <c r="F672" s="285"/>
    </row>
    <row r="673" ht="15">
      <c r="F673" s="285"/>
    </row>
    <row r="674" ht="15">
      <c r="F674" s="285"/>
    </row>
    <row r="675" ht="15">
      <c r="F675" s="285"/>
    </row>
  </sheetData>
  <sheetProtection/>
  <mergeCells count="43">
    <mergeCell ref="F9:F10"/>
    <mergeCell ref="G9:G10"/>
    <mergeCell ref="E9:E10"/>
    <mergeCell ref="C40:C44"/>
    <mergeCell ref="D40:D44"/>
    <mergeCell ref="C38:C39"/>
    <mergeCell ref="D38:D39"/>
    <mergeCell ref="A6:H6"/>
    <mergeCell ref="A33:A34"/>
    <mergeCell ref="E20:E21"/>
    <mergeCell ref="F20:F21"/>
    <mergeCell ref="A9:A10"/>
    <mergeCell ref="B9:B10"/>
    <mergeCell ref="H9:H10"/>
    <mergeCell ref="D33:D34"/>
    <mergeCell ref="B30:B32"/>
    <mergeCell ref="A20:A21"/>
    <mergeCell ref="A38:A39"/>
    <mergeCell ref="B38:B39"/>
    <mergeCell ref="I9:I10"/>
    <mergeCell ref="G20:G21"/>
    <mergeCell ref="H20:H21"/>
    <mergeCell ref="I20:I21"/>
    <mergeCell ref="C9:C10"/>
    <mergeCell ref="D9:D10"/>
    <mergeCell ref="C20:C21"/>
    <mergeCell ref="B33:B34"/>
    <mergeCell ref="B20:B21"/>
    <mergeCell ref="A30:A32"/>
    <mergeCell ref="C33:C34"/>
    <mergeCell ref="C30:C32"/>
    <mergeCell ref="D30:D32"/>
    <mergeCell ref="D20:D21"/>
    <mergeCell ref="B51:B52"/>
    <mergeCell ref="A51:A52"/>
    <mergeCell ref="C51:C52"/>
    <mergeCell ref="D51:D52"/>
    <mergeCell ref="B40:B44"/>
    <mergeCell ref="A40:A44"/>
    <mergeCell ref="A45:A46"/>
    <mergeCell ref="B45:B46"/>
    <mergeCell ref="C45:C46"/>
    <mergeCell ref="D45:D46"/>
  </mergeCells>
  <printOptions horizontalCentered="1"/>
  <pageMargins left="0.7086614173228347" right="0.5118110236220472" top="0.7480314960629921" bottom="0.5511811023622047" header="0.31496062992125984" footer="0.31496062992125984"/>
  <pageSetup fitToHeight="2" fitToWidth="1" orientation="landscape" paperSize="9" scale="82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125"/>
  <sheetViews>
    <sheetView view="pageBreakPreview" zoomScale="75" zoomScaleSheetLayoutView="75" zoomScalePageLayoutView="0" workbookViewId="0" topLeftCell="A59">
      <selection activeCell="C80" sqref="C80:F80"/>
    </sheetView>
  </sheetViews>
  <sheetFormatPr defaultColWidth="9.140625" defaultRowHeight="12.75"/>
  <cols>
    <col min="1" max="3" width="8.8515625" style="0" customWidth="1"/>
    <col min="4" max="4" width="9.28125" style="0" customWidth="1"/>
    <col min="5" max="5" width="8.8515625" style="0" customWidth="1"/>
    <col min="6" max="6" width="18.140625" style="0" customWidth="1"/>
    <col min="7" max="7" width="20.140625" style="0" customWidth="1"/>
    <col min="8" max="8" width="20.28125" style="0" customWidth="1"/>
    <col min="9" max="9" width="20.8515625" style="0" customWidth="1"/>
    <col min="10" max="11" width="19.140625" style="0" customWidth="1"/>
    <col min="12" max="12" width="12.421875" style="0" customWidth="1"/>
    <col min="13" max="13" width="18.28125" style="0" customWidth="1"/>
  </cols>
  <sheetData>
    <row r="1" spans="9:11" ht="13.5">
      <c r="I1" s="1"/>
      <c r="J1" s="1"/>
      <c r="K1" s="1" t="s">
        <v>37</v>
      </c>
    </row>
    <row r="2" spans="9:12" ht="13.5">
      <c r="I2" s="1"/>
      <c r="J2" s="1"/>
      <c r="K2" s="1" t="s">
        <v>808</v>
      </c>
      <c r="L2" s="143"/>
    </row>
    <row r="3" spans="2:13" ht="15">
      <c r="B3" s="13"/>
      <c r="C3" s="14"/>
      <c r="D3" s="14"/>
      <c r="E3" s="14"/>
      <c r="F3" s="14"/>
      <c r="G3" s="15"/>
      <c r="H3" s="16"/>
      <c r="I3" s="17"/>
      <c r="J3" s="17"/>
      <c r="K3" s="6" t="s">
        <v>809</v>
      </c>
      <c r="L3" s="143"/>
      <c r="M3" s="14"/>
    </row>
    <row r="4" spans="2:13" ht="15">
      <c r="B4" s="13"/>
      <c r="C4" s="14"/>
      <c r="D4" s="14"/>
      <c r="E4" s="14"/>
      <c r="F4" s="14"/>
      <c r="G4" s="15"/>
      <c r="H4" s="16"/>
      <c r="I4" s="17"/>
      <c r="J4" s="17"/>
      <c r="K4" s="17"/>
      <c r="L4" s="14"/>
      <c r="M4" s="14"/>
    </row>
    <row r="5" spans="2:13" ht="15">
      <c r="B5" s="13"/>
      <c r="C5" s="14"/>
      <c r="D5" s="14"/>
      <c r="E5" s="14"/>
      <c r="F5" s="14"/>
      <c r="G5" s="15"/>
      <c r="H5" s="16"/>
      <c r="I5" s="15"/>
      <c r="J5" s="15"/>
      <c r="K5" s="15"/>
      <c r="L5" s="14"/>
      <c r="M5" s="14"/>
    </row>
    <row r="6" spans="2:13" ht="18.75" customHeight="1">
      <c r="B6" s="1480" t="s">
        <v>812</v>
      </c>
      <c r="C6" s="1480"/>
      <c r="D6" s="1480"/>
      <c r="E6" s="1480"/>
      <c r="F6" s="1480"/>
      <c r="G6" s="1480"/>
      <c r="H6" s="1480"/>
      <c r="I6" s="1480"/>
      <c r="J6" s="1480"/>
      <c r="K6" s="1480"/>
      <c r="L6" s="1480"/>
      <c r="M6" s="1480"/>
    </row>
    <row r="7" spans="2:136" ht="15">
      <c r="B7" s="13"/>
      <c r="C7" s="14"/>
      <c r="D7" s="1481"/>
      <c r="E7" s="1481"/>
      <c r="F7" s="1481"/>
      <c r="G7" s="1481"/>
      <c r="H7" s="1481"/>
      <c r="I7" s="1481"/>
      <c r="J7" s="18"/>
      <c r="K7" s="18"/>
      <c r="L7" s="14"/>
      <c r="M7" s="14"/>
      <c r="N7" s="1182"/>
      <c r="O7" s="1182"/>
      <c r="P7" s="1182"/>
      <c r="Q7" s="1182"/>
      <c r="R7" s="1182"/>
      <c r="S7" s="1182"/>
      <c r="T7" s="1182"/>
      <c r="U7" s="1182"/>
      <c r="V7" s="1182"/>
      <c r="W7" s="1182"/>
      <c r="X7" s="1182"/>
      <c r="Y7" s="1182"/>
      <c r="Z7" s="1182"/>
      <c r="AA7" s="1182"/>
      <c r="AB7" s="1182"/>
      <c r="AC7" s="1182"/>
      <c r="AD7" s="1182"/>
      <c r="AE7" s="1182"/>
      <c r="AF7" s="1182"/>
      <c r="AG7" s="1182"/>
      <c r="AH7" s="1182"/>
      <c r="AI7" s="1182"/>
      <c r="AJ7" s="1182"/>
      <c r="AK7" s="1182"/>
      <c r="AL7" s="1182"/>
      <c r="AM7" s="1182"/>
      <c r="AN7" s="1182"/>
      <c r="AO7" s="1182"/>
      <c r="AP7" s="1182"/>
      <c r="AQ7" s="1182"/>
      <c r="AR7" s="1182"/>
      <c r="AS7" s="1182"/>
      <c r="AT7" s="1182"/>
      <c r="AU7" s="1182"/>
      <c r="AV7" s="1182"/>
      <c r="AW7" s="1182"/>
      <c r="AX7" s="1182"/>
      <c r="AY7" s="1182"/>
      <c r="AZ7" s="1182"/>
      <c r="BA7" s="1182"/>
      <c r="BB7" s="1182"/>
      <c r="BC7" s="1182"/>
      <c r="BD7" s="1182"/>
      <c r="BE7" s="1182"/>
      <c r="BF7" s="1182"/>
      <c r="BG7" s="1182"/>
      <c r="BH7" s="1182"/>
      <c r="BI7" s="1182"/>
      <c r="BJ7" s="1182"/>
      <c r="BK7" s="1182"/>
      <c r="BL7" s="1182"/>
      <c r="BM7" s="1182"/>
      <c r="BN7" s="1182"/>
      <c r="BO7" s="1182"/>
      <c r="BP7" s="1182"/>
      <c r="BQ7" s="1182"/>
      <c r="BR7" s="1182"/>
      <c r="BS7" s="1182"/>
      <c r="BT7" s="1182"/>
      <c r="BU7" s="1182"/>
      <c r="BV7" s="1182"/>
      <c r="BW7" s="1182"/>
      <c r="BX7" s="1182"/>
      <c r="BY7" s="1182"/>
      <c r="BZ7" s="1182"/>
      <c r="CA7" s="1182"/>
      <c r="CB7" s="1182"/>
      <c r="CC7" s="1182"/>
      <c r="CD7" s="1182"/>
      <c r="CE7" s="1182"/>
      <c r="CF7" s="1182"/>
      <c r="CG7" s="1182"/>
      <c r="CH7" s="1182"/>
      <c r="CI7" s="1182"/>
      <c r="CJ7" s="1182"/>
      <c r="CK7" s="1182"/>
      <c r="CL7" s="1182"/>
      <c r="CM7" s="1182"/>
      <c r="CN7" s="1182"/>
      <c r="CO7" s="1182"/>
      <c r="CP7" s="1182"/>
      <c r="CQ7" s="1182"/>
      <c r="CR7" s="1182"/>
      <c r="CS7" s="1182"/>
      <c r="CT7" s="1182"/>
      <c r="CU7" s="1182"/>
      <c r="CV7" s="1182"/>
      <c r="CW7" s="1182"/>
      <c r="CX7" s="1182"/>
      <c r="CY7" s="1182"/>
      <c r="CZ7" s="1182"/>
      <c r="DA7" s="1182"/>
      <c r="DB7" s="1182"/>
      <c r="DC7" s="1182"/>
      <c r="DD7" s="1182"/>
      <c r="DE7" s="1182"/>
      <c r="DF7" s="1182"/>
      <c r="DG7" s="1182"/>
      <c r="DH7" s="1182"/>
      <c r="DI7" s="1182"/>
      <c r="DJ7" s="1182"/>
      <c r="DK7" s="1182"/>
      <c r="DL7" s="1182"/>
      <c r="DM7" s="1182"/>
      <c r="DN7" s="1182"/>
      <c r="DO7" s="1182"/>
      <c r="DP7" s="1182"/>
      <c r="DQ7" s="1182"/>
      <c r="DR7" s="1182"/>
      <c r="DS7" s="1182"/>
      <c r="DT7" s="1182"/>
      <c r="DU7" s="1182"/>
      <c r="DV7" s="1182"/>
      <c r="DW7" s="1182"/>
      <c r="DX7" s="1182"/>
      <c r="DY7" s="1182"/>
      <c r="DZ7" s="1182"/>
      <c r="EA7" s="1182"/>
      <c r="EB7" s="1182"/>
      <c r="EC7" s="1182"/>
      <c r="ED7" s="1182"/>
      <c r="EE7" s="1182"/>
      <c r="EF7" s="1182"/>
    </row>
    <row r="8" spans="2:136" ht="15.75" thickBot="1">
      <c r="B8" s="13"/>
      <c r="C8" s="19"/>
      <c r="D8" s="19"/>
      <c r="E8" s="20"/>
      <c r="F8" s="20"/>
      <c r="G8" s="20"/>
      <c r="H8" s="1482"/>
      <c r="I8" s="1482"/>
      <c r="J8" s="21"/>
      <c r="K8" s="21"/>
      <c r="L8" s="14"/>
      <c r="M8" s="14"/>
      <c r="N8" s="1182"/>
      <c r="O8" s="1182"/>
      <c r="P8" s="1182"/>
      <c r="Q8" s="1182"/>
      <c r="R8" s="1182"/>
      <c r="S8" s="1182"/>
      <c r="T8" s="1182"/>
      <c r="U8" s="1182"/>
      <c r="V8" s="1182"/>
      <c r="W8" s="1182"/>
      <c r="X8" s="1182"/>
      <c r="Y8" s="1182"/>
      <c r="Z8" s="1182"/>
      <c r="AA8" s="1182"/>
      <c r="AB8" s="1182"/>
      <c r="AC8" s="1182"/>
      <c r="AD8" s="1182"/>
      <c r="AE8" s="1182"/>
      <c r="AF8" s="1182"/>
      <c r="AG8" s="1182"/>
      <c r="AH8" s="1182"/>
      <c r="AI8" s="1182"/>
      <c r="AJ8" s="1182"/>
      <c r="AK8" s="1182"/>
      <c r="AL8" s="1182"/>
      <c r="AM8" s="1182"/>
      <c r="AN8" s="1182"/>
      <c r="AO8" s="1182"/>
      <c r="AP8" s="1182"/>
      <c r="AQ8" s="1182"/>
      <c r="AR8" s="1182"/>
      <c r="AS8" s="1182"/>
      <c r="AT8" s="1182"/>
      <c r="AU8" s="1182"/>
      <c r="AV8" s="1182"/>
      <c r="AW8" s="1182"/>
      <c r="AX8" s="1182"/>
      <c r="AY8" s="1182"/>
      <c r="AZ8" s="1182"/>
      <c r="BA8" s="1182"/>
      <c r="BB8" s="1182"/>
      <c r="BC8" s="1182"/>
      <c r="BD8" s="1182"/>
      <c r="BE8" s="1182"/>
      <c r="BF8" s="1182"/>
      <c r="BG8" s="1182"/>
      <c r="BH8" s="1182"/>
      <c r="BI8" s="1182"/>
      <c r="BJ8" s="1182"/>
      <c r="BK8" s="1182"/>
      <c r="BL8" s="1182"/>
      <c r="BM8" s="1182"/>
      <c r="BN8" s="1182"/>
      <c r="BO8" s="1182"/>
      <c r="BP8" s="1182"/>
      <c r="BQ8" s="1182"/>
      <c r="BR8" s="1182"/>
      <c r="BS8" s="1182"/>
      <c r="BT8" s="1182"/>
      <c r="BU8" s="1182"/>
      <c r="BV8" s="1182"/>
      <c r="BW8" s="1182"/>
      <c r="BX8" s="1182"/>
      <c r="BY8" s="1182"/>
      <c r="BZ8" s="1182"/>
      <c r="CA8" s="1182"/>
      <c r="CB8" s="1182"/>
      <c r="CC8" s="1182"/>
      <c r="CD8" s="1182"/>
      <c r="CE8" s="1182"/>
      <c r="CF8" s="1182"/>
      <c r="CG8" s="1182"/>
      <c r="CH8" s="1182"/>
      <c r="CI8" s="1182"/>
      <c r="CJ8" s="1182"/>
      <c r="CK8" s="1182"/>
      <c r="CL8" s="1182"/>
      <c r="CM8" s="1182"/>
      <c r="CN8" s="1182"/>
      <c r="CO8" s="1182"/>
      <c r="CP8" s="1182"/>
      <c r="CQ8" s="1182"/>
      <c r="CR8" s="1182"/>
      <c r="CS8" s="1182"/>
      <c r="CT8" s="1182"/>
      <c r="CU8" s="1182"/>
      <c r="CV8" s="1182"/>
      <c r="CW8" s="1182"/>
      <c r="CX8" s="1182"/>
      <c r="CY8" s="1182"/>
      <c r="CZ8" s="1182"/>
      <c r="DA8" s="1182"/>
      <c r="DB8" s="1182"/>
      <c r="DC8" s="1182"/>
      <c r="DD8" s="1182"/>
      <c r="DE8" s="1182"/>
      <c r="DF8" s="1182"/>
      <c r="DG8" s="1182"/>
      <c r="DH8" s="1182"/>
      <c r="DI8" s="1182"/>
      <c r="DJ8" s="1182"/>
      <c r="DK8" s="1182"/>
      <c r="DL8" s="1182"/>
      <c r="DM8" s="1182"/>
      <c r="DN8" s="1182"/>
      <c r="DO8" s="1182"/>
      <c r="DP8" s="1182"/>
      <c r="DQ8" s="1182"/>
      <c r="DR8" s="1182"/>
      <c r="DS8" s="1182"/>
      <c r="DT8" s="1182"/>
      <c r="DU8" s="1182"/>
      <c r="DV8" s="1182"/>
      <c r="DW8" s="1182"/>
      <c r="DX8" s="1182"/>
      <c r="DY8" s="1182"/>
      <c r="DZ8" s="1182"/>
      <c r="EA8" s="1182"/>
      <c r="EB8" s="1182"/>
      <c r="EC8" s="1182"/>
      <c r="ED8" s="1182"/>
      <c r="EE8" s="1182"/>
      <c r="EF8" s="1182"/>
    </row>
    <row r="9" spans="1:136" s="1189" customFormat="1" ht="52.5" customHeight="1">
      <c r="A9" s="1183" t="s">
        <v>38</v>
      </c>
      <c r="B9" s="1183" t="s">
        <v>39</v>
      </c>
      <c r="C9" s="1184" t="s">
        <v>40</v>
      </c>
      <c r="D9" s="1185"/>
      <c r="E9" s="1185"/>
      <c r="F9" s="1186"/>
      <c r="G9" s="1187" t="s">
        <v>653</v>
      </c>
      <c r="H9" s="1187" t="s">
        <v>41</v>
      </c>
      <c r="I9" s="1188" t="s">
        <v>42</v>
      </c>
      <c r="J9" s="1483" t="s">
        <v>43</v>
      </c>
      <c r="K9" s="1483"/>
      <c r="L9" s="1187" t="s">
        <v>44</v>
      </c>
      <c r="M9" s="1187" t="s">
        <v>45</v>
      </c>
      <c r="N9" s="1182"/>
      <c r="O9" s="1182"/>
      <c r="P9" s="1182"/>
      <c r="Q9" s="1182"/>
      <c r="R9" s="1182"/>
      <c r="S9" s="1182"/>
      <c r="T9" s="1182"/>
      <c r="U9" s="1182"/>
      <c r="V9" s="1182"/>
      <c r="W9" s="1182"/>
      <c r="X9" s="1182"/>
      <c r="Y9" s="1182"/>
      <c r="Z9" s="1182"/>
      <c r="AA9" s="1182"/>
      <c r="AB9" s="1182"/>
      <c r="AC9" s="1182"/>
      <c r="AD9" s="1182"/>
      <c r="AE9" s="1182"/>
      <c r="AF9" s="1182"/>
      <c r="AG9" s="1182"/>
      <c r="AH9" s="1182"/>
      <c r="AI9" s="1182"/>
      <c r="AJ9" s="1182"/>
      <c r="AK9" s="1182"/>
      <c r="AL9" s="1182"/>
      <c r="AM9" s="1182"/>
      <c r="AN9" s="1182"/>
      <c r="AO9" s="1182"/>
      <c r="AP9" s="1182"/>
      <c r="AQ9" s="1182"/>
      <c r="AR9" s="1182"/>
      <c r="AS9" s="1182"/>
      <c r="AT9" s="1182"/>
      <c r="AU9" s="1182"/>
      <c r="AV9" s="1182"/>
      <c r="AW9" s="1182"/>
      <c r="AX9" s="1182"/>
      <c r="AY9" s="1182"/>
      <c r="AZ9" s="1182"/>
      <c r="BA9" s="1182"/>
      <c r="BB9" s="1182"/>
      <c r="BC9" s="1182"/>
      <c r="BD9" s="1182"/>
      <c r="BE9" s="1182"/>
      <c r="BF9" s="1182"/>
      <c r="BG9" s="1182"/>
      <c r="BH9" s="1182"/>
      <c r="BI9" s="1182"/>
      <c r="BJ9" s="1182"/>
      <c r="BK9" s="1182"/>
      <c r="BL9" s="1182"/>
      <c r="BM9" s="1182"/>
      <c r="BN9" s="1182"/>
      <c r="BO9" s="1182"/>
      <c r="BP9" s="1182"/>
      <c r="BQ9" s="1182"/>
      <c r="BR9" s="1182"/>
      <c r="BS9" s="1182"/>
      <c r="BT9" s="1182"/>
      <c r="BU9" s="1182"/>
      <c r="BV9" s="1182"/>
      <c r="BW9" s="1182"/>
      <c r="BX9" s="1182"/>
      <c r="BY9" s="1182"/>
      <c r="BZ9" s="1182"/>
      <c r="CA9" s="1182"/>
      <c r="CB9" s="1182"/>
      <c r="CC9" s="1182"/>
      <c r="CD9" s="1182"/>
      <c r="CE9" s="1182"/>
      <c r="CF9" s="1182"/>
      <c r="CG9" s="1182"/>
      <c r="CH9" s="1182"/>
      <c r="CI9" s="1182"/>
      <c r="CJ9" s="1182"/>
      <c r="CK9" s="1182"/>
      <c r="CL9" s="1182"/>
      <c r="CM9" s="1182"/>
      <c r="CN9" s="1182"/>
      <c r="CO9" s="1182"/>
      <c r="CP9" s="1182"/>
      <c r="CQ9" s="1182"/>
      <c r="CR9" s="1182"/>
      <c r="CS9" s="1182"/>
      <c r="CT9" s="1182"/>
      <c r="CU9" s="1182"/>
      <c r="CV9" s="1182"/>
      <c r="CW9" s="1182"/>
      <c r="CX9" s="1182"/>
      <c r="CY9" s="1182"/>
      <c r="CZ9" s="1182"/>
      <c r="DA9" s="1182"/>
      <c r="DB9" s="1182"/>
      <c r="DC9" s="1182"/>
      <c r="DD9" s="1182"/>
      <c r="DE9" s="1182"/>
      <c r="DF9" s="1182"/>
      <c r="DG9" s="1182"/>
      <c r="DH9" s="1182"/>
      <c r="DI9" s="1182"/>
      <c r="DJ9" s="1182"/>
      <c r="DK9" s="1182"/>
      <c r="DL9" s="1182"/>
      <c r="DM9" s="1182"/>
      <c r="DN9" s="1182"/>
      <c r="DO9" s="1182"/>
      <c r="DP9" s="1182"/>
      <c r="DQ9" s="1182"/>
      <c r="DR9" s="1182"/>
      <c r="DS9" s="1182"/>
      <c r="DT9" s="1182"/>
      <c r="DU9" s="1182"/>
      <c r="DV9" s="1182"/>
      <c r="DW9" s="1182"/>
      <c r="DX9" s="1182"/>
      <c r="DY9" s="1182"/>
      <c r="DZ9" s="1182"/>
      <c r="EA9" s="1182"/>
      <c r="EB9" s="1182"/>
      <c r="EC9" s="1182"/>
      <c r="ED9" s="1182"/>
      <c r="EE9" s="1182"/>
      <c r="EF9" s="1182"/>
    </row>
    <row r="10" spans="1:136" s="1189" customFormat="1" ht="50.25" customHeight="1">
      <c r="A10" s="1190"/>
      <c r="B10" s="1190"/>
      <c r="C10" s="1191"/>
      <c r="D10" s="1192"/>
      <c r="E10" s="1192"/>
      <c r="F10" s="1193"/>
      <c r="G10" s="1194" t="s">
        <v>46</v>
      </c>
      <c r="H10" s="1195" t="s">
        <v>47</v>
      </c>
      <c r="I10" s="1196" t="s">
        <v>813</v>
      </c>
      <c r="J10" s="1197" t="s">
        <v>48</v>
      </c>
      <c r="K10" s="1197" t="s">
        <v>670</v>
      </c>
      <c r="L10" s="1198" t="s">
        <v>49</v>
      </c>
      <c r="M10" s="1198"/>
      <c r="N10" s="1182"/>
      <c r="O10" s="1182"/>
      <c r="P10" s="1182"/>
      <c r="Q10" s="1182"/>
      <c r="R10" s="1182"/>
      <c r="S10" s="1182"/>
      <c r="T10" s="1182"/>
      <c r="U10" s="1182"/>
      <c r="V10" s="1182"/>
      <c r="W10" s="1182"/>
      <c r="X10" s="1182"/>
      <c r="Y10" s="1182"/>
      <c r="Z10" s="1182"/>
      <c r="AA10" s="1182"/>
      <c r="AB10" s="1182"/>
      <c r="AC10" s="1182"/>
      <c r="AD10" s="1182"/>
      <c r="AE10" s="1182"/>
      <c r="AF10" s="1182"/>
      <c r="AG10" s="1182"/>
      <c r="AH10" s="1182"/>
      <c r="AI10" s="1182"/>
      <c r="AJ10" s="1182"/>
      <c r="AK10" s="1182"/>
      <c r="AL10" s="1182"/>
      <c r="AM10" s="1182"/>
      <c r="AN10" s="1182"/>
      <c r="AO10" s="1182"/>
      <c r="AP10" s="1182"/>
      <c r="AQ10" s="1182"/>
      <c r="AR10" s="1182"/>
      <c r="AS10" s="1182"/>
      <c r="AT10" s="1182"/>
      <c r="AU10" s="1182"/>
      <c r="AV10" s="1182"/>
      <c r="AW10" s="1182"/>
      <c r="AX10" s="1182"/>
      <c r="AY10" s="1182"/>
      <c r="AZ10" s="1182"/>
      <c r="BA10" s="1182"/>
      <c r="BB10" s="1182"/>
      <c r="BC10" s="1182"/>
      <c r="BD10" s="1182"/>
      <c r="BE10" s="1182"/>
      <c r="BF10" s="1182"/>
      <c r="BG10" s="1182"/>
      <c r="BH10" s="1182"/>
      <c r="BI10" s="1182"/>
      <c r="BJ10" s="1182"/>
      <c r="BK10" s="1182"/>
      <c r="BL10" s="1182"/>
      <c r="BM10" s="1182"/>
      <c r="BN10" s="1182"/>
      <c r="BO10" s="1182"/>
      <c r="BP10" s="1182"/>
      <c r="BQ10" s="1182"/>
      <c r="BR10" s="1182"/>
      <c r="BS10" s="1182"/>
      <c r="BT10" s="1182"/>
      <c r="BU10" s="1182"/>
      <c r="BV10" s="1182"/>
      <c r="BW10" s="1182"/>
      <c r="BX10" s="1182"/>
      <c r="BY10" s="1182"/>
      <c r="BZ10" s="1182"/>
      <c r="CA10" s="1182"/>
      <c r="CB10" s="1182"/>
      <c r="CC10" s="1182"/>
      <c r="CD10" s="1182"/>
      <c r="CE10" s="1182"/>
      <c r="CF10" s="1182"/>
      <c r="CG10" s="1182"/>
      <c r="CH10" s="1182"/>
      <c r="CI10" s="1182"/>
      <c r="CJ10" s="1182"/>
      <c r="CK10" s="1182"/>
      <c r="CL10" s="1182"/>
      <c r="CM10" s="1182"/>
      <c r="CN10" s="1182"/>
      <c r="CO10" s="1182"/>
      <c r="CP10" s="1182"/>
      <c r="CQ10" s="1182"/>
      <c r="CR10" s="1182"/>
      <c r="CS10" s="1182"/>
      <c r="CT10" s="1182"/>
      <c r="CU10" s="1182"/>
      <c r="CV10" s="1182"/>
      <c r="CW10" s="1182"/>
      <c r="CX10" s="1182"/>
      <c r="CY10" s="1182"/>
      <c r="CZ10" s="1182"/>
      <c r="DA10" s="1182"/>
      <c r="DB10" s="1182"/>
      <c r="DC10" s="1182"/>
      <c r="DD10" s="1182"/>
      <c r="DE10" s="1182"/>
      <c r="DF10" s="1182"/>
      <c r="DG10" s="1182"/>
      <c r="DH10" s="1182"/>
      <c r="DI10" s="1182"/>
      <c r="DJ10" s="1182"/>
      <c r="DK10" s="1182"/>
      <c r="DL10" s="1182"/>
      <c r="DM10" s="1182"/>
      <c r="DN10" s="1182"/>
      <c r="DO10" s="1182"/>
      <c r="DP10" s="1182"/>
      <c r="DQ10" s="1182"/>
      <c r="DR10" s="1182"/>
      <c r="DS10" s="1182"/>
      <c r="DT10" s="1182"/>
      <c r="DU10" s="1182"/>
      <c r="DV10" s="1182"/>
      <c r="DW10" s="1182"/>
      <c r="DX10" s="1182"/>
      <c r="DY10" s="1182"/>
      <c r="DZ10" s="1182"/>
      <c r="EA10" s="1182"/>
      <c r="EB10" s="1182"/>
      <c r="EC10" s="1182"/>
      <c r="ED10" s="1182"/>
      <c r="EE10" s="1182"/>
      <c r="EF10" s="1182"/>
    </row>
    <row r="11" spans="1:136" s="1189" customFormat="1" ht="15.75" thickBot="1">
      <c r="A11" s="1199">
        <v>1</v>
      </c>
      <c r="B11" s="1199">
        <v>2</v>
      </c>
      <c r="C11" s="1200"/>
      <c r="D11" s="1201">
        <v>3</v>
      </c>
      <c r="E11" s="1201"/>
      <c r="F11" s="1202"/>
      <c r="G11" s="1203">
        <v>4</v>
      </c>
      <c r="H11" s="1203">
        <v>5</v>
      </c>
      <c r="I11" s="1203">
        <v>6</v>
      </c>
      <c r="J11" s="1203">
        <v>7</v>
      </c>
      <c r="K11" s="1203">
        <v>8</v>
      </c>
      <c r="L11" s="1203">
        <v>9</v>
      </c>
      <c r="M11" s="1203">
        <v>10</v>
      </c>
      <c r="N11" s="1182"/>
      <c r="O11" s="1182"/>
      <c r="P11" s="1182"/>
      <c r="Q11" s="1182"/>
      <c r="R11" s="1182"/>
      <c r="S11" s="1182"/>
      <c r="T11" s="1182"/>
      <c r="U11" s="1182"/>
      <c r="V11" s="1182"/>
      <c r="W11" s="1182"/>
      <c r="X11" s="1182"/>
      <c r="Y11" s="1182"/>
      <c r="Z11" s="1182"/>
      <c r="AA11" s="1182"/>
      <c r="AB11" s="1182"/>
      <c r="AC11" s="1182"/>
      <c r="AD11" s="1182"/>
      <c r="AE11" s="1182"/>
      <c r="AF11" s="1182"/>
      <c r="AG11" s="1182"/>
      <c r="AH11" s="1182"/>
      <c r="AI11" s="1182"/>
      <c r="AJ11" s="1182"/>
      <c r="AK11" s="1182"/>
      <c r="AL11" s="1182"/>
      <c r="AM11" s="1182"/>
      <c r="AN11" s="1182"/>
      <c r="AO11" s="1182"/>
      <c r="AP11" s="1182"/>
      <c r="AQ11" s="1182"/>
      <c r="AR11" s="1182"/>
      <c r="AS11" s="1182"/>
      <c r="AT11" s="1182"/>
      <c r="AU11" s="1182"/>
      <c r="AV11" s="1182"/>
      <c r="AW11" s="1182"/>
      <c r="AX11" s="1182"/>
      <c r="AY11" s="1182"/>
      <c r="AZ11" s="1182"/>
      <c r="BA11" s="1182"/>
      <c r="BB11" s="1182"/>
      <c r="BC11" s="1182"/>
      <c r="BD11" s="1182"/>
      <c r="BE11" s="1182"/>
      <c r="BF11" s="1182"/>
      <c r="BG11" s="1182"/>
      <c r="BH11" s="1182"/>
      <c r="BI11" s="1182"/>
      <c r="BJ11" s="1182"/>
      <c r="BK11" s="1182"/>
      <c r="BL11" s="1182"/>
      <c r="BM11" s="1182"/>
      <c r="BN11" s="1182"/>
      <c r="BO11" s="1182"/>
      <c r="BP11" s="1182"/>
      <c r="BQ11" s="1182"/>
      <c r="BR11" s="1182"/>
      <c r="BS11" s="1182"/>
      <c r="BT11" s="1182"/>
      <c r="BU11" s="1182"/>
      <c r="BV11" s="1182"/>
      <c r="BW11" s="1182"/>
      <c r="BX11" s="1182"/>
      <c r="BY11" s="1182"/>
      <c r="BZ11" s="1182"/>
      <c r="CA11" s="1182"/>
      <c r="CB11" s="1182"/>
      <c r="CC11" s="1182"/>
      <c r="CD11" s="1182"/>
      <c r="CE11" s="1182"/>
      <c r="CF11" s="1182"/>
      <c r="CG11" s="1182"/>
      <c r="CH11" s="1182"/>
      <c r="CI11" s="1182"/>
      <c r="CJ11" s="1182"/>
      <c r="CK11" s="1182"/>
      <c r="CL11" s="1182"/>
      <c r="CM11" s="1182"/>
      <c r="CN11" s="1182"/>
      <c r="CO11" s="1182"/>
      <c r="CP11" s="1182"/>
      <c r="CQ11" s="1182"/>
      <c r="CR11" s="1182"/>
      <c r="CS11" s="1182"/>
      <c r="CT11" s="1182"/>
      <c r="CU11" s="1182"/>
      <c r="CV11" s="1182"/>
      <c r="CW11" s="1182"/>
      <c r="CX11" s="1182"/>
      <c r="CY11" s="1182"/>
      <c r="CZ11" s="1182"/>
      <c r="DA11" s="1182"/>
      <c r="DB11" s="1182"/>
      <c r="DC11" s="1182"/>
      <c r="DD11" s="1182"/>
      <c r="DE11" s="1182"/>
      <c r="DF11" s="1182"/>
      <c r="DG11" s="1182"/>
      <c r="DH11" s="1182"/>
      <c r="DI11" s="1182"/>
      <c r="DJ11" s="1182"/>
      <c r="DK11" s="1182"/>
      <c r="DL11" s="1182"/>
      <c r="DM11" s="1182"/>
      <c r="DN11" s="1182"/>
      <c r="DO11" s="1182"/>
      <c r="DP11" s="1182"/>
      <c r="DQ11" s="1182"/>
      <c r="DR11" s="1182"/>
      <c r="DS11" s="1182"/>
      <c r="DT11" s="1182"/>
      <c r="DU11" s="1182"/>
      <c r="DV11" s="1182"/>
      <c r="DW11" s="1182"/>
      <c r="DX11" s="1182"/>
      <c r="DY11" s="1182"/>
      <c r="DZ11" s="1182"/>
      <c r="EA11" s="1182"/>
      <c r="EB11" s="1182"/>
      <c r="EC11" s="1182"/>
      <c r="ED11" s="1182"/>
      <c r="EE11" s="1182"/>
      <c r="EF11" s="1182"/>
    </row>
    <row r="12" spans="1:136" ht="15.75" thickTop="1">
      <c r="A12" s="1204" t="s">
        <v>50</v>
      </c>
      <c r="B12" s="1205"/>
      <c r="C12" s="1206" t="s">
        <v>51</v>
      </c>
      <c r="D12" s="1207"/>
      <c r="E12" s="1207"/>
      <c r="F12" s="1208"/>
      <c r="G12" s="1209">
        <f>G14+G22+G42+G44+G49+G50+G53+G93+G60+G86+G89+G82</f>
        <v>47054962.5</v>
      </c>
      <c r="H12" s="1209">
        <f>H14+H22+H42+H44+H49+H50+H53+H93+H60+H86+H89+H82</f>
        <v>49832510.03</v>
      </c>
      <c r="I12" s="1209">
        <f>I14+I22+I42+I44+I49+I50+I53+I93+I60+I86+I89+I82</f>
        <v>45668007.129999995</v>
      </c>
      <c r="J12" s="1209">
        <f>J14+J22+J42+J44+J49+J50+J53+J93+J60+J86+J89+J82</f>
        <v>40755126.04000001</v>
      </c>
      <c r="K12" s="1209">
        <f>K14+K22+K42+K44+K49+K50+K53+K93+K60+K86+K89+K82</f>
        <v>4912881.090000001</v>
      </c>
      <c r="L12" s="1210">
        <f>I12/H12</f>
        <v>0.9164299992616686</v>
      </c>
      <c r="M12" s="1211">
        <f>I12/I125</f>
        <v>0.5336031511789193</v>
      </c>
      <c r="N12" s="1182"/>
      <c r="O12" s="1182"/>
      <c r="P12" s="1182"/>
      <c r="Q12" s="1182"/>
      <c r="R12" s="1182"/>
      <c r="S12" s="1182"/>
      <c r="T12" s="1182"/>
      <c r="U12" s="1182"/>
      <c r="V12" s="1182"/>
      <c r="W12" s="1182"/>
      <c r="X12" s="1182"/>
      <c r="Y12" s="1182"/>
      <c r="Z12" s="1182"/>
      <c r="AA12" s="1182"/>
      <c r="AB12" s="1182"/>
      <c r="AC12" s="1182"/>
      <c r="AD12" s="1182"/>
      <c r="AE12" s="1182"/>
      <c r="AF12" s="1182"/>
      <c r="AG12" s="1182"/>
      <c r="AH12" s="1182"/>
      <c r="AI12" s="1182"/>
      <c r="AJ12" s="1182"/>
      <c r="AK12" s="1182"/>
      <c r="AL12" s="1182"/>
      <c r="AM12" s="1182"/>
      <c r="AN12" s="1182"/>
      <c r="AO12" s="1182"/>
      <c r="AP12" s="1182"/>
      <c r="AQ12" s="1182"/>
      <c r="AR12" s="1182"/>
      <c r="AS12" s="1182"/>
      <c r="AT12" s="1182"/>
      <c r="AU12" s="1182"/>
      <c r="AV12" s="1182"/>
      <c r="AW12" s="1182"/>
      <c r="AX12" s="1182"/>
      <c r="AY12" s="1182"/>
      <c r="AZ12" s="1182"/>
      <c r="BA12" s="1182"/>
      <c r="BB12" s="1182"/>
      <c r="BC12" s="1182"/>
      <c r="BD12" s="1182"/>
      <c r="BE12" s="1182"/>
      <c r="BF12" s="1182"/>
      <c r="BG12" s="1182"/>
      <c r="BH12" s="1182"/>
      <c r="BI12" s="1182"/>
      <c r="BJ12" s="1182"/>
      <c r="BK12" s="1182"/>
      <c r="BL12" s="1182"/>
      <c r="BM12" s="1182"/>
      <c r="BN12" s="1182"/>
      <c r="BO12" s="1182"/>
      <c r="BP12" s="1182"/>
      <c r="BQ12" s="1182"/>
      <c r="BR12" s="1182"/>
      <c r="BS12" s="1182"/>
      <c r="BT12" s="1182"/>
      <c r="BU12" s="1182"/>
      <c r="BV12" s="1182"/>
      <c r="BW12" s="1182"/>
      <c r="BX12" s="1182"/>
      <c r="BY12" s="1182"/>
      <c r="BZ12" s="1182"/>
      <c r="CA12" s="1182"/>
      <c r="CB12" s="1182"/>
      <c r="CC12" s="1182"/>
      <c r="CD12" s="1182"/>
      <c r="CE12" s="1182"/>
      <c r="CF12" s="1182"/>
      <c r="CG12" s="1182"/>
      <c r="CH12" s="1182"/>
      <c r="CI12" s="1182"/>
      <c r="CJ12" s="1182"/>
      <c r="CK12" s="1182"/>
      <c r="CL12" s="1182"/>
      <c r="CM12" s="1182"/>
      <c r="CN12" s="1182"/>
      <c r="CO12" s="1182"/>
      <c r="CP12" s="1182"/>
      <c r="CQ12" s="1182"/>
      <c r="CR12" s="1182"/>
      <c r="CS12" s="1182"/>
      <c r="CT12" s="1182"/>
      <c r="CU12" s="1182"/>
      <c r="CV12" s="1182"/>
      <c r="CW12" s="1182"/>
      <c r="CX12" s="1182"/>
      <c r="CY12" s="1182"/>
      <c r="CZ12" s="1182"/>
      <c r="DA12" s="1182"/>
      <c r="DB12" s="1182"/>
      <c r="DC12" s="1182"/>
      <c r="DD12" s="1182"/>
      <c r="DE12" s="1182"/>
      <c r="DF12" s="1182"/>
      <c r="DG12" s="1182"/>
      <c r="DH12" s="1182"/>
      <c r="DI12" s="1182"/>
      <c r="DJ12" s="1182"/>
      <c r="DK12" s="1182"/>
      <c r="DL12" s="1182"/>
      <c r="DM12" s="1182"/>
      <c r="DN12" s="1182"/>
      <c r="DO12" s="1182"/>
      <c r="DP12" s="1182"/>
      <c r="DQ12" s="1182"/>
      <c r="DR12" s="1182"/>
      <c r="DS12" s="1182"/>
      <c r="DT12" s="1182"/>
      <c r="DU12" s="1182"/>
      <c r="DV12" s="1182"/>
      <c r="DW12" s="1182"/>
      <c r="DX12" s="1182"/>
      <c r="DY12" s="1182"/>
      <c r="DZ12" s="1182"/>
      <c r="EA12" s="1182"/>
      <c r="EB12" s="1182"/>
      <c r="EC12" s="1182"/>
      <c r="ED12" s="1182"/>
      <c r="EE12" s="1182"/>
      <c r="EF12" s="1182"/>
    </row>
    <row r="13" spans="1:136" ht="15">
      <c r="A13" s="1212"/>
      <c r="B13" s="1213"/>
      <c r="C13" s="1214"/>
      <c r="D13" s="1215"/>
      <c r="E13" s="1207"/>
      <c r="F13" s="1208"/>
      <c r="G13" s="1216"/>
      <c r="H13" s="1216"/>
      <c r="I13" s="1217"/>
      <c r="J13" s="1217"/>
      <c r="K13" s="1218"/>
      <c r="L13" s="1219"/>
      <c r="M13" s="1220"/>
      <c r="N13" s="1182"/>
      <c r="O13" s="1182"/>
      <c r="P13" s="1182"/>
      <c r="Q13" s="1182"/>
      <c r="R13" s="1182"/>
      <c r="S13" s="1182"/>
      <c r="T13" s="1182"/>
      <c r="U13" s="1182"/>
      <c r="V13" s="1182"/>
      <c r="W13" s="1182"/>
      <c r="X13" s="1182"/>
      <c r="Y13" s="1182"/>
      <c r="Z13" s="1182"/>
      <c r="AA13" s="1182"/>
      <c r="AB13" s="1182"/>
      <c r="AC13" s="1182"/>
      <c r="AD13" s="1182"/>
      <c r="AE13" s="1182"/>
      <c r="AF13" s="1182"/>
      <c r="AG13" s="1182"/>
      <c r="AH13" s="1182"/>
      <c r="AI13" s="1182"/>
      <c r="AJ13" s="1182"/>
      <c r="AK13" s="1182"/>
      <c r="AL13" s="1182"/>
      <c r="AM13" s="1182"/>
      <c r="AN13" s="1182"/>
      <c r="AO13" s="1182"/>
      <c r="AP13" s="1182"/>
      <c r="AQ13" s="1182"/>
      <c r="AR13" s="1182"/>
      <c r="AS13" s="1182"/>
      <c r="AT13" s="1182"/>
      <c r="AU13" s="1182"/>
      <c r="AV13" s="1182"/>
      <c r="AW13" s="1182"/>
      <c r="AX13" s="1182"/>
      <c r="AY13" s="1182"/>
      <c r="AZ13" s="1182"/>
      <c r="BA13" s="1182"/>
      <c r="BB13" s="1182"/>
      <c r="BC13" s="1182"/>
      <c r="BD13" s="1182"/>
      <c r="BE13" s="1182"/>
      <c r="BF13" s="1182"/>
      <c r="BG13" s="1182"/>
      <c r="BH13" s="1182"/>
      <c r="BI13" s="1182"/>
      <c r="BJ13" s="1182"/>
      <c r="BK13" s="1182"/>
      <c r="BL13" s="1182"/>
      <c r="BM13" s="1182"/>
      <c r="BN13" s="1182"/>
      <c r="BO13" s="1182"/>
      <c r="BP13" s="1182"/>
      <c r="BQ13" s="1182"/>
      <c r="BR13" s="1182"/>
      <c r="BS13" s="1182"/>
      <c r="BT13" s="1182"/>
      <c r="BU13" s="1182"/>
      <c r="BV13" s="1182"/>
      <c r="BW13" s="1182"/>
      <c r="BX13" s="1182"/>
      <c r="BY13" s="1182"/>
      <c r="BZ13" s="1182"/>
      <c r="CA13" s="1182"/>
      <c r="CB13" s="1182"/>
      <c r="CC13" s="1182"/>
      <c r="CD13" s="1182"/>
      <c r="CE13" s="1182"/>
      <c r="CF13" s="1182"/>
      <c r="CG13" s="1182"/>
      <c r="CH13" s="1182"/>
      <c r="CI13" s="1182"/>
      <c r="CJ13" s="1182"/>
      <c r="CK13" s="1182"/>
      <c r="CL13" s="1182"/>
      <c r="CM13" s="1182"/>
      <c r="CN13" s="1182"/>
      <c r="CO13" s="1182"/>
      <c r="CP13" s="1182"/>
      <c r="CQ13" s="1182"/>
      <c r="CR13" s="1182"/>
      <c r="CS13" s="1182"/>
      <c r="CT13" s="1182"/>
      <c r="CU13" s="1182"/>
      <c r="CV13" s="1182"/>
      <c r="CW13" s="1182"/>
      <c r="CX13" s="1182"/>
      <c r="CY13" s="1182"/>
      <c r="CZ13" s="1182"/>
      <c r="DA13" s="1182"/>
      <c r="DB13" s="1182"/>
      <c r="DC13" s="1182"/>
      <c r="DD13" s="1182"/>
      <c r="DE13" s="1182"/>
      <c r="DF13" s="1182"/>
      <c r="DG13" s="1182"/>
      <c r="DH13" s="1182"/>
      <c r="DI13" s="1182"/>
      <c r="DJ13" s="1182"/>
      <c r="DK13" s="1182"/>
      <c r="DL13" s="1182"/>
      <c r="DM13" s="1182"/>
      <c r="DN13" s="1182"/>
      <c r="DO13" s="1182"/>
      <c r="DP13" s="1182"/>
      <c r="DQ13" s="1182"/>
      <c r="DR13" s="1182"/>
      <c r="DS13" s="1182"/>
      <c r="DT13" s="1182"/>
      <c r="DU13" s="1182"/>
      <c r="DV13" s="1182"/>
      <c r="DW13" s="1182"/>
      <c r="DX13" s="1182"/>
      <c r="DY13" s="1182"/>
      <c r="DZ13" s="1182"/>
      <c r="EA13" s="1182"/>
      <c r="EB13" s="1182"/>
      <c r="EC13" s="1182"/>
      <c r="ED13" s="1182"/>
      <c r="EE13" s="1182"/>
      <c r="EF13" s="1182"/>
    </row>
    <row r="14" spans="1:136" ht="15" customHeight="1">
      <c r="A14" s="1212"/>
      <c r="B14" s="1213"/>
      <c r="C14" s="1484" t="s">
        <v>52</v>
      </c>
      <c r="D14" s="1484"/>
      <c r="E14" s="1484"/>
      <c r="F14" s="1484"/>
      <c r="G14" s="1221">
        <f>SUM(G15:G21)</f>
        <v>16657198</v>
      </c>
      <c r="H14" s="1221">
        <f>SUM(H15:H21)</f>
        <v>16677813</v>
      </c>
      <c r="I14" s="1221">
        <f>SUM(I15:I21)</f>
        <v>13718881.08</v>
      </c>
      <c r="J14" s="1221">
        <f>SUM(J15:J21)</f>
        <v>13718881.08</v>
      </c>
      <c r="K14" s="1221">
        <f>SUM(K15:K21)</f>
        <v>0</v>
      </c>
      <c r="L14" s="1210">
        <f aca="true" t="shared" si="0" ref="L14:L24">I14/H14</f>
        <v>0.8225827379165361</v>
      </c>
      <c r="M14" s="1211">
        <f>I14/I125</f>
        <v>0.1602968606468477</v>
      </c>
      <c r="N14" s="1182"/>
      <c r="O14" s="1182"/>
      <c r="P14" s="1182"/>
      <c r="Q14" s="1182"/>
      <c r="R14" s="1182"/>
      <c r="S14" s="1182"/>
      <c r="T14" s="1182"/>
      <c r="U14" s="1182"/>
      <c r="V14" s="1182"/>
      <c r="W14" s="1182"/>
      <c r="X14" s="1182"/>
      <c r="Y14" s="1182"/>
      <c r="Z14" s="1182"/>
      <c r="AA14" s="1182"/>
      <c r="AB14" s="1182"/>
      <c r="AC14" s="1182"/>
      <c r="AD14" s="1182"/>
      <c r="AE14" s="1182"/>
      <c r="AF14" s="1182"/>
      <c r="AG14" s="1182"/>
      <c r="AH14" s="1182"/>
      <c r="AI14" s="1182"/>
      <c r="AJ14" s="1182"/>
      <c r="AK14" s="1182"/>
      <c r="AL14" s="1182"/>
      <c r="AM14" s="1182"/>
      <c r="AN14" s="1182"/>
      <c r="AO14" s="1182"/>
      <c r="AP14" s="1182"/>
      <c r="AQ14" s="1182"/>
      <c r="AR14" s="1182"/>
      <c r="AS14" s="1182"/>
      <c r="AT14" s="1182"/>
      <c r="AU14" s="1182"/>
      <c r="AV14" s="1182"/>
      <c r="AW14" s="1182"/>
      <c r="AX14" s="1182"/>
      <c r="AY14" s="1182"/>
      <c r="AZ14" s="1182"/>
      <c r="BA14" s="1182"/>
      <c r="BB14" s="1182"/>
      <c r="BC14" s="1182"/>
      <c r="BD14" s="1182"/>
      <c r="BE14" s="1182"/>
      <c r="BF14" s="1182"/>
      <c r="BG14" s="1182"/>
      <c r="BH14" s="1182"/>
      <c r="BI14" s="1182"/>
      <c r="BJ14" s="1182"/>
      <c r="BK14" s="1182"/>
      <c r="BL14" s="1182"/>
      <c r="BM14" s="1182"/>
      <c r="BN14" s="1182"/>
      <c r="BO14" s="1182"/>
      <c r="BP14" s="1182"/>
      <c r="BQ14" s="1182"/>
      <c r="BR14" s="1182"/>
      <c r="BS14" s="1182"/>
      <c r="BT14" s="1182"/>
      <c r="BU14" s="1182"/>
      <c r="BV14" s="1182"/>
      <c r="BW14" s="1182"/>
      <c r="BX14" s="1182"/>
      <c r="BY14" s="1182"/>
      <c r="BZ14" s="1182"/>
      <c r="CA14" s="1182"/>
      <c r="CB14" s="1182"/>
      <c r="CC14" s="1182"/>
      <c r="CD14" s="1182"/>
      <c r="CE14" s="1182"/>
      <c r="CF14" s="1182"/>
      <c r="CG14" s="1182"/>
      <c r="CH14" s="1182"/>
      <c r="CI14" s="1182"/>
      <c r="CJ14" s="1182"/>
      <c r="CK14" s="1182"/>
      <c r="CL14" s="1182"/>
      <c r="CM14" s="1182"/>
      <c r="CN14" s="1182"/>
      <c r="CO14" s="1182"/>
      <c r="CP14" s="1182"/>
      <c r="CQ14" s="1182"/>
      <c r="CR14" s="1182"/>
      <c r="CS14" s="1182"/>
      <c r="CT14" s="1182"/>
      <c r="CU14" s="1182"/>
      <c r="CV14" s="1182"/>
      <c r="CW14" s="1182"/>
      <c r="CX14" s="1182"/>
      <c r="CY14" s="1182"/>
      <c r="CZ14" s="1182"/>
      <c r="DA14" s="1182"/>
      <c r="DB14" s="1182"/>
      <c r="DC14" s="1182"/>
      <c r="DD14" s="1182"/>
      <c r="DE14" s="1182"/>
      <c r="DF14" s="1182"/>
      <c r="DG14" s="1182"/>
      <c r="DH14" s="1182"/>
      <c r="DI14" s="1182"/>
      <c r="DJ14" s="1182"/>
      <c r="DK14" s="1182"/>
      <c r="DL14" s="1182"/>
      <c r="DM14" s="1182"/>
      <c r="DN14" s="1182"/>
      <c r="DO14" s="1182"/>
      <c r="DP14" s="1182"/>
      <c r="DQ14" s="1182"/>
      <c r="DR14" s="1182"/>
      <c r="DS14" s="1182"/>
      <c r="DT14" s="1182"/>
      <c r="DU14" s="1182"/>
      <c r="DV14" s="1182"/>
      <c r="DW14" s="1182"/>
      <c r="DX14" s="1182"/>
      <c r="DY14" s="1182"/>
      <c r="DZ14" s="1182"/>
      <c r="EA14" s="1182"/>
      <c r="EB14" s="1182"/>
      <c r="EC14" s="1182"/>
      <c r="ED14" s="1182"/>
      <c r="EE14" s="1182"/>
      <c r="EF14" s="1182"/>
    </row>
    <row r="15" spans="1:136" s="1228" customFormat="1" ht="15">
      <c r="A15" s="1223"/>
      <c r="B15" s="1213" t="s">
        <v>53</v>
      </c>
      <c r="C15" s="1485" t="s">
        <v>54</v>
      </c>
      <c r="D15" s="1485"/>
      <c r="E15" s="1485"/>
      <c r="F15" s="1485"/>
      <c r="G15" s="1224">
        <v>3129163</v>
      </c>
      <c r="H15" s="1224">
        <v>2764778</v>
      </c>
      <c r="I15" s="1224">
        <v>2069114.55</v>
      </c>
      <c r="J15" s="1224">
        <f aca="true" t="shared" si="1" ref="J15:J21">I15</f>
        <v>2069114.55</v>
      </c>
      <c r="K15" s="1224">
        <v>0</v>
      </c>
      <c r="L15" s="1225">
        <f t="shared" si="0"/>
        <v>0.7483836134402111</v>
      </c>
      <c r="M15" s="1226">
        <f>I15/I125</f>
        <v>0.024176357003869806</v>
      </c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  <c r="AM15" s="1227"/>
      <c r="AN15" s="1227"/>
      <c r="AO15" s="1227"/>
      <c r="AP15" s="1227"/>
      <c r="AQ15" s="1227"/>
      <c r="AR15" s="1227"/>
      <c r="AS15" s="1227"/>
      <c r="AT15" s="1227"/>
      <c r="AU15" s="1227"/>
      <c r="AV15" s="1227"/>
      <c r="AW15" s="1227"/>
      <c r="AX15" s="1227"/>
      <c r="AY15" s="1227"/>
      <c r="AZ15" s="1227"/>
      <c r="BA15" s="1227"/>
      <c r="BB15" s="1227"/>
      <c r="BC15" s="1227"/>
      <c r="BD15" s="1227"/>
      <c r="BE15" s="1227"/>
      <c r="BF15" s="1227"/>
      <c r="BG15" s="1227"/>
      <c r="BH15" s="1227"/>
      <c r="BI15" s="1227"/>
      <c r="BJ15" s="1227"/>
      <c r="BK15" s="1227"/>
      <c r="BL15" s="1227"/>
      <c r="BM15" s="1227"/>
      <c r="BN15" s="1227"/>
      <c r="BO15" s="1227"/>
      <c r="BP15" s="1227"/>
      <c r="BQ15" s="1227"/>
      <c r="BR15" s="1227"/>
      <c r="BS15" s="1227"/>
      <c r="BT15" s="1227"/>
      <c r="BU15" s="1227"/>
      <c r="BV15" s="1227"/>
      <c r="BW15" s="1227"/>
      <c r="BX15" s="1227"/>
      <c r="BY15" s="1227"/>
      <c r="BZ15" s="1227"/>
      <c r="CA15" s="1227"/>
      <c r="CB15" s="1227"/>
      <c r="CC15" s="1227"/>
      <c r="CD15" s="1227"/>
      <c r="CE15" s="1227"/>
      <c r="CF15" s="1227"/>
      <c r="CG15" s="1227"/>
      <c r="CH15" s="1227"/>
      <c r="CI15" s="1227"/>
      <c r="CJ15" s="1227"/>
      <c r="CK15" s="1227"/>
      <c r="CL15" s="1227"/>
      <c r="CM15" s="1227"/>
      <c r="CN15" s="1227"/>
      <c r="CO15" s="1227"/>
      <c r="CP15" s="1227"/>
      <c r="CQ15" s="1227"/>
      <c r="CR15" s="1227"/>
      <c r="CS15" s="1227"/>
      <c r="CT15" s="1227"/>
      <c r="CU15" s="1227"/>
      <c r="CV15" s="1227"/>
      <c r="CW15" s="1227"/>
      <c r="CX15" s="1227"/>
      <c r="CY15" s="1227"/>
      <c r="CZ15" s="1227"/>
      <c r="DA15" s="1227"/>
      <c r="DB15" s="1227"/>
      <c r="DC15" s="1227"/>
      <c r="DD15" s="1227"/>
      <c r="DE15" s="1227"/>
      <c r="DF15" s="1227"/>
      <c r="DG15" s="1227"/>
      <c r="DH15" s="1227"/>
      <c r="DI15" s="1227"/>
      <c r="DJ15" s="1227"/>
      <c r="DK15" s="1227"/>
      <c r="DL15" s="1227"/>
      <c r="DM15" s="1227"/>
      <c r="DN15" s="1227"/>
      <c r="DO15" s="1227"/>
      <c r="DP15" s="1227"/>
      <c r="DQ15" s="1227"/>
      <c r="DR15" s="1227"/>
      <c r="DS15" s="1227"/>
      <c r="DT15" s="1227"/>
      <c r="DU15" s="1227"/>
      <c r="DV15" s="1227"/>
      <c r="DW15" s="1227"/>
      <c r="DX15" s="1227"/>
      <c r="DY15" s="1227"/>
      <c r="DZ15" s="1227"/>
      <c r="EA15" s="1227"/>
      <c r="EB15" s="1227"/>
      <c r="EC15" s="1227"/>
      <c r="ED15" s="1227"/>
      <c r="EE15" s="1227"/>
      <c r="EF15" s="1227"/>
    </row>
    <row r="16" spans="1:136" s="1159" customFormat="1" ht="15">
      <c r="A16" s="1212"/>
      <c r="B16" s="1213" t="s">
        <v>55</v>
      </c>
      <c r="C16" s="1485" t="s">
        <v>56</v>
      </c>
      <c r="D16" s="1485"/>
      <c r="E16" s="1485"/>
      <c r="F16" s="1485"/>
      <c r="G16" s="1224">
        <v>11647140</v>
      </c>
      <c r="H16" s="1224">
        <v>11647140</v>
      </c>
      <c r="I16" s="1224">
        <v>10088339.15</v>
      </c>
      <c r="J16" s="1224">
        <f t="shared" si="1"/>
        <v>10088339.15</v>
      </c>
      <c r="K16" s="1224">
        <v>0</v>
      </c>
      <c r="L16" s="1225">
        <f t="shared" si="0"/>
        <v>0.8661644961767438</v>
      </c>
      <c r="M16" s="1226">
        <f>I16/I125</f>
        <v>0.1178761653706009</v>
      </c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29"/>
      <c r="AH16" s="1229"/>
      <c r="AI16" s="1229"/>
      <c r="AJ16" s="1229"/>
      <c r="AK16" s="1229"/>
      <c r="AL16" s="1229"/>
      <c r="AM16" s="1229"/>
      <c r="AN16" s="1229"/>
      <c r="AO16" s="1229"/>
      <c r="AP16" s="1229"/>
      <c r="AQ16" s="1229"/>
      <c r="AR16" s="1229"/>
      <c r="AS16" s="1229"/>
      <c r="AT16" s="1229"/>
      <c r="AU16" s="1229"/>
      <c r="AV16" s="1229"/>
      <c r="AW16" s="1229"/>
      <c r="AX16" s="1229"/>
      <c r="AY16" s="1229"/>
      <c r="AZ16" s="1229"/>
      <c r="BA16" s="1229"/>
      <c r="BB16" s="1229"/>
      <c r="BC16" s="1229"/>
      <c r="BD16" s="1229"/>
      <c r="BE16" s="1229"/>
      <c r="BF16" s="1229"/>
      <c r="BG16" s="1229"/>
      <c r="BH16" s="1229"/>
      <c r="BI16" s="1229"/>
      <c r="BJ16" s="1229"/>
      <c r="BK16" s="1229"/>
      <c r="BL16" s="1229"/>
      <c r="BM16" s="1229"/>
      <c r="BN16" s="1229"/>
      <c r="BO16" s="1229"/>
      <c r="BP16" s="1229"/>
      <c r="BQ16" s="1229"/>
      <c r="BR16" s="1229"/>
      <c r="BS16" s="1229"/>
      <c r="BT16" s="1229"/>
      <c r="BU16" s="1229"/>
      <c r="BV16" s="1229"/>
      <c r="BW16" s="1229"/>
      <c r="BX16" s="1229"/>
      <c r="BY16" s="1229"/>
      <c r="BZ16" s="1229"/>
      <c r="CA16" s="1229"/>
      <c r="CB16" s="1229"/>
      <c r="CC16" s="1229"/>
      <c r="CD16" s="1229"/>
      <c r="CE16" s="1229"/>
      <c r="CF16" s="1229"/>
      <c r="CG16" s="1229"/>
      <c r="CH16" s="1229"/>
      <c r="CI16" s="1229"/>
      <c r="CJ16" s="1229"/>
      <c r="CK16" s="1229"/>
      <c r="CL16" s="1229"/>
      <c r="CM16" s="1229"/>
      <c r="CN16" s="1229"/>
      <c r="CO16" s="1229"/>
      <c r="CP16" s="1229"/>
      <c r="CQ16" s="1229"/>
      <c r="CR16" s="1229"/>
      <c r="CS16" s="1229"/>
      <c r="CT16" s="1229"/>
      <c r="CU16" s="1229"/>
      <c r="CV16" s="1229"/>
      <c r="CW16" s="1229"/>
      <c r="CX16" s="1229"/>
      <c r="CY16" s="1229"/>
      <c r="CZ16" s="1229"/>
      <c r="DA16" s="1229"/>
      <c r="DB16" s="1229"/>
      <c r="DC16" s="1229"/>
      <c r="DD16" s="1229"/>
      <c r="DE16" s="1229"/>
      <c r="DF16" s="1229"/>
      <c r="DG16" s="1229"/>
      <c r="DH16" s="1229"/>
      <c r="DI16" s="1229"/>
      <c r="DJ16" s="1229"/>
      <c r="DK16" s="1229"/>
      <c r="DL16" s="1229"/>
      <c r="DM16" s="1229"/>
      <c r="DN16" s="1229"/>
      <c r="DO16" s="1229"/>
      <c r="DP16" s="1229"/>
      <c r="DQ16" s="1229"/>
      <c r="DR16" s="1229"/>
      <c r="DS16" s="1229"/>
      <c r="DT16" s="1229"/>
      <c r="DU16" s="1229"/>
      <c r="DV16" s="1229"/>
      <c r="DW16" s="1229"/>
      <c r="DX16" s="1229"/>
      <c r="DY16" s="1229"/>
      <c r="DZ16" s="1229"/>
      <c r="EA16" s="1229"/>
      <c r="EB16" s="1229"/>
      <c r="EC16" s="1229"/>
      <c r="ED16" s="1229"/>
      <c r="EE16" s="1229"/>
      <c r="EF16" s="1229"/>
    </row>
    <row r="17" spans="1:136" s="1228" customFormat="1" ht="15">
      <c r="A17" s="1223"/>
      <c r="B17" s="1213" t="s">
        <v>57</v>
      </c>
      <c r="C17" s="1485" t="s">
        <v>58</v>
      </c>
      <c r="D17" s="1485"/>
      <c r="E17" s="1485"/>
      <c r="F17" s="1485"/>
      <c r="G17" s="1224">
        <v>188770</v>
      </c>
      <c r="H17" s="1224">
        <v>188770</v>
      </c>
      <c r="I17" s="1224">
        <v>180765.04</v>
      </c>
      <c r="J17" s="1224">
        <f t="shared" si="1"/>
        <v>180765.04</v>
      </c>
      <c r="K17" s="1224">
        <v>0</v>
      </c>
      <c r="L17" s="1225">
        <f t="shared" si="0"/>
        <v>0.9575941092334588</v>
      </c>
      <c r="M17" s="1226">
        <f>I17/I125</f>
        <v>0.002112130592701504</v>
      </c>
      <c r="N17" s="1227"/>
      <c r="O17" s="1227"/>
      <c r="P17" s="1227"/>
      <c r="Q17" s="1227"/>
      <c r="R17" s="1227"/>
      <c r="S17" s="1227"/>
      <c r="T17" s="1227"/>
      <c r="U17" s="1227"/>
      <c r="V17" s="1227"/>
      <c r="W17" s="1227"/>
      <c r="X17" s="1227"/>
      <c r="Y17" s="1227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7"/>
      <c r="AJ17" s="1227"/>
      <c r="AK17" s="1227"/>
      <c r="AL17" s="1227"/>
      <c r="AM17" s="1227"/>
      <c r="AN17" s="1227"/>
      <c r="AO17" s="1227"/>
      <c r="AP17" s="1227"/>
      <c r="AQ17" s="1227"/>
      <c r="AR17" s="1227"/>
      <c r="AS17" s="1227"/>
      <c r="AT17" s="1227"/>
      <c r="AU17" s="1227"/>
      <c r="AV17" s="1227"/>
      <c r="AW17" s="1227"/>
      <c r="AX17" s="1227"/>
      <c r="AY17" s="1227"/>
      <c r="AZ17" s="1227"/>
      <c r="BA17" s="1227"/>
      <c r="BB17" s="1227"/>
      <c r="BC17" s="1227"/>
      <c r="BD17" s="1227"/>
      <c r="BE17" s="1227"/>
      <c r="BF17" s="1227"/>
      <c r="BG17" s="1227"/>
      <c r="BH17" s="1227"/>
      <c r="BI17" s="1227"/>
      <c r="BJ17" s="1227"/>
      <c r="BK17" s="1227"/>
      <c r="BL17" s="1227"/>
      <c r="BM17" s="1227"/>
      <c r="BN17" s="1227"/>
      <c r="BO17" s="1227"/>
      <c r="BP17" s="1227"/>
      <c r="BQ17" s="1227"/>
      <c r="BR17" s="1227"/>
      <c r="BS17" s="1227"/>
      <c r="BT17" s="1227"/>
      <c r="BU17" s="1227"/>
      <c r="BV17" s="1227"/>
      <c r="BW17" s="1227"/>
      <c r="BX17" s="1227"/>
      <c r="BY17" s="1227"/>
      <c r="BZ17" s="1227"/>
      <c r="CA17" s="1227"/>
      <c r="CB17" s="1227"/>
      <c r="CC17" s="1227"/>
      <c r="CD17" s="1227"/>
      <c r="CE17" s="1227"/>
      <c r="CF17" s="1227"/>
      <c r="CG17" s="1227"/>
      <c r="CH17" s="1227"/>
      <c r="CI17" s="1227"/>
      <c r="CJ17" s="1227"/>
      <c r="CK17" s="1227"/>
      <c r="CL17" s="1227"/>
      <c r="CM17" s="1227"/>
      <c r="CN17" s="1227"/>
      <c r="CO17" s="1227"/>
      <c r="CP17" s="1227"/>
      <c r="CQ17" s="1227"/>
      <c r="CR17" s="1227"/>
      <c r="CS17" s="1227"/>
      <c r="CT17" s="1227"/>
      <c r="CU17" s="1227"/>
      <c r="CV17" s="1227"/>
      <c r="CW17" s="1227"/>
      <c r="CX17" s="1227"/>
      <c r="CY17" s="1227"/>
      <c r="CZ17" s="1227"/>
      <c r="DA17" s="1227"/>
      <c r="DB17" s="1227"/>
      <c r="DC17" s="1227"/>
      <c r="DD17" s="1227"/>
      <c r="DE17" s="1227"/>
      <c r="DF17" s="1227"/>
      <c r="DG17" s="1227"/>
      <c r="DH17" s="1227"/>
      <c r="DI17" s="1227"/>
      <c r="DJ17" s="1227"/>
      <c r="DK17" s="1227"/>
      <c r="DL17" s="1227"/>
      <c r="DM17" s="1227"/>
      <c r="DN17" s="1227"/>
      <c r="DO17" s="1227"/>
      <c r="DP17" s="1227"/>
      <c r="DQ17" s="1227"/>
      <c r="DR17" s="1227"/>
      <c r="DS17" s="1227"/>
      <c r="DT17" s="1227"/>
      <c r="DU17" s="1227"/>
      <c r="DV17" s="1227"/>
      <c r="DW17" s="1227"/>
      <c r="DX17" s="1227"/>
      <c r="DY17" s="1227"/>
      <c r="DZ17" s="1227"/>
      <c r="EA17" s="1227"/>
      <c r="EB17" s="1227"/>
      <c r="EC17" s="1227"/>
      <c r="ED17" s="1227"/>
      <c r="EE17" s="1227"/>
      <c r="EF17" s="1227"/>
    </row>
    <row r="18" spans="1:136" s="1228" customFormat="1" ht="15">
      <c r="A18" s="1223"/>
      <c r="B18" s="1213" t="s">
        <v>59</v>
      </c>
      <c r="C18" s="1485" t="s">
        <v>60</v>
      </c>
      <c r="D18" s="1485"/>
      <c r="E18" s="1485"/>
      <c r="F18" s="1485"/>
      <c r="G18" s="1224">
        <v>700025</v>
      </c>
      <c r="H18" s="1224">
        <v>700025</v>
      </c>
      <c r="I18" s="1224">
        <v>494112.83</v>
      </c>
      <c r="J18" s="1224">
        <f t="shared" si="1"/>
        <v>494112.83</v>
      </c>
      <c r="K18" s="1224">
        <v>0</v>
      </c>
      <c r="L18" s="1225">
        <f t="shared" si="0"/>
        <v>0.7058502624906253</v>
      </c>
      <c r="M18" s="1226">
        <f>I18/I125</f>
        <v>0.00577341074628876</v>
      </c>
      <c r="N18" s="1227"/>
      <c r="O18" s="1227"/>
      <c r="P18" s="1227"/>
      <c r="Q18" s="1227"/>
      <c r="R18" s="1227"/>
      <c r="S18" s="1227"/>
      <c r="T18" s="1227"/>
      <c r="U18" s="1227"/>
      <c r="V18" s="1227"/>
      <c r="W18" s="1227"/>
      <c r="X18" s="1227"/>
      <c r="Y18" s="1227"/>
      <c r="Z18" s="1227"/>
      <c r="AA18" s="1227"/>
      <c r="AB18" s="1227"/>
      <c r="AC18" s="1227"/>
      <c r="AD18" s="1227"/>
      <c r="AE18" s="1227"/>
      <c r="AF18" s="1227"/>
      <c r="AG18" s="1227"/>
      <c r="AH18" s="1227"/>
      <c r="AI18" s="1227"/>
      <c r="AJ18" s="1227"/>
      <c r="AK18" s="1227"/>
      <c r="AL18" s="1227"/>
      <c r="AM18" s="1227"/>
      <c r="AN18" s="1227"/>
      <c r="AO18" s="1227"/>
      <c r="AP18" s="1227"/>
      <c r="AQ18" s="1227"/>
      <c r="AR18" s="1227"/>
      <c r="AS18" s="1227"/>
      <c r="AT18" s="1227"/>
      <c r="AU18" s="1227"/>
      <c r="AV18" s="1227"/>
      <c r="AW18" s="1227"/>
      <c r="AX18" s="1227"/>
      <c r="AY18" s="1227"/>
      <c r="AZ18" s="1227"/>
      <c r="BA18" s="1227"/>
      <c r="BB18" s="1227"/>
      <c r="BC18" s="1227"/>
      <c r="BD18" s="1227"/>
      <c r="BE18" s="1227"/>
      <c r="BF18" s="1227"/>
      <c r="BG18" s="1227"/>
      <c r="BH18" s="1227"/>
      <c r="BI18" s="1227"/>
      <c r="BJ18" s="1227"/>
      <c r="BK18" s="1227"/>
      <c r="BL18" s="1227"/>
      <c r="BM18" s="1227"/>
      <c r="BN18" s="1227"/>
      <c r="BO18" s="1227"/>
      <c r="BP18" s="1227"/>
      <c r="BQ18" s="1227"/>
      <c r="BR18" s="1227"/>
      <c r="BS18" s="1227"/>
      <c r="BT18" s="1227"/>
      <c r="BU18" s="1227"/>
      <c r="BV18" s="1227"/>
      <c r="BW18" s="1227"/>
      <c r="BX18" s="1227"/>
      <c r="BY18" s="1227"/>
      <c r="BZ18" s="1227"/>
      <c r="CA18" s="1227"/>
      <c r="CB18" s="1227"/>
      <c r="CC18" s="1227"/>
      <c r="CD18" s="1227"/>
      <c r="CE18" s="1227"/>
      <c r="CF18" s="1227"/>
      <c r="CG18" s="1227"/>
      <c r="CH18" s="1227"/>
      <c r="CI18" s="1227"/>
      <c r="CJ18" s="1227"/>
      <c r="CK18" s="1227"/>
      <c r="CL18" s="1227"/>
      <c r="CM18" s="1227"/>
      <c r="CN18" s="1227"/>
      <c r="CO18" s="1227"/>
      <c r="CP18" s="1227"/>
      <c r="CQ18" s="1227"/>
      <c r="CR18" s="1227"/>
      <c r="CS18" s="1227"/>
      <c r="CT18" s="1227"/>
      <c r="CU18" s="1227"/>
      <c r="CV18" s="1227"/>
      <c r="CW18" s="1227"/>
      <c r="CX18" s="1227"/>
      <c r="CY18" s="1227"/>
      <c r="CZ18" s="1227"/>
      <c r="DA18" s="1227"/>
      <c r="DB18" s="1227"/>
      <c r="DC18" s="1227"/>
      <c r="DD18" s="1227"/>
      <c r="DE18" s="1227"/>
      <c r="DF18" s="1227"/>
      <c r="DG18" s="1227"/>
      <c r="DH18" s="1227"/>
      <c r="DI18" s="1227"/>
      <c r="DJ18" s="1227"/>
      <c r="DK18" s="1227"/>
      <c r="DL18" s="1227"/>
      <c r="DM18" s="1227"/>
      <c r="DN18" s="1227"/>
      <c r="DO18" s="1227"/>
      <c r="DP18" s="1227"/>
      <c r="DQ18" s="1227"/>
      <c r="DR18" s="1227"/>
      <c r="DS18" s="1227"/>
      <c r="DT18" s="1227"/>
      <c r="DU18" s="1227"/>
      <c r="DV18" s="1227"/>
      <c r="DW18" s="1227"/>
      <c r="DX18" s="1227"/>
      <c r="DY18" s="1227"/>
      <c r="DZ18" s="1227"/>
      <c r="EA18" s="1227"/>
      <c r="EB18" s="1227"/>
      <c r="EC18" s="1227"/>
      <c r="ED18" s="1227"/>
      <c r="EE18" s="1227"/>
      <c r="EF18" s="1227"/>
    </row>
    <row r="19" spans="1:136" s="1228" customFormat="1" ht="32.25" customHeight="1">
      <c r="A19" s="1223"/>
      <c r="B19" s="1230" t="s">
        <v>61</v>
      </c>
      <c r="C19" s="1486" t="s">
        <v>62</v>
      </c>
      <c r="D19" s="1486"/>
      <c r="E19" s="1486"/>
      <c r="F19" s="1486"/>
      <c r="G19" s="1224">
        <v>7100</v>
      </c>
      <c r="H19" s="1224">
        <v>7100</v>
      </c>
      <c r="I19" s="1224">
        <v>3779.23</v>
      </c>
      <c r="J19" s="1224">
        <f t="shared" si="1"/>
        <v>3779.23</v>
      </c>
      <c r="K19" s="1224">
        <v>0</v>
      </c>
      <c r="L19" s="1225">
        <f t="shared" si="0"/>
        <v>0.5322859154929578</v>
      </c>
      <c r="M19" s="1226">
        <f>I19/I125</f>
        <v>4.41580257988785E-05</v>
      </c>
      <c r="N19" s="1227"/>
      <c r="O19" s="1227"/>
      <c r="P19" s="1227"/>
      <c r="Q19" s="1227"/>
      <c r="R19" s="1227"/>
      <c r="S19" s="1227"/>
      <c r="T19" s="1227"/>
      <c r="U19" s="1227"/>
      <c r="V19" s="1227"/>
      <c r="W19" s="1227"/>
      <c r="X19" s="1227"/>
      <c r="Y19" s="1227"/>
      <c r="Z19" s="1227"/>
      <c r="AA19" s="1227"/>
      <c r="AB19" s="1227"/>
      <c r="AC19" s="1227"/>
      <c r="AD19" s="1227"/>
      <c r="AE19" s="1227"/>
      <c r="AF19" s="1227"/>
      <c r="AG19" s="1227"/>
      <c r="AH19" s="1227"/>
      <c r="AI19" s="1227"/>
      <c r="AJ19" s="1227"/>
      <c r="AK19" s="1227"/>
      <c r="AL19" s="1227"/>
      <c r="AM19" s="1227"/>
      <c r="AN19" s="1227"/>
      <c r="AO19" s="1227"/>
      <c r="AP19" s="1227"/>
      <c r="AQ19" s="1227"/>
      <c r="AR19" s="1227"/>
      <c r="AS19" s="1227"/>
      <c r="AT19" s="1227"/>
      <c r="AU19" s="1227"/>
      <c r="AV19" s="1227"/>
      <c r="AW19" s="1227"/>
      <c r="AX19" s="1227"/>
      <c r="AY19" s="1227"/>
      <c r="AZ19" s="1227"/>
      <c r="BA19" s="1227"/>
      <c r="BB19" s="1227"/>
      <c r="BC19" s="1227"/>
      <c r="BD19" s="1227"/>
      <c r="BE19" s="1227"/>
      <c r="BF19" s="1227"/>
      <c r="BG19" s="1227"/>
      <c r="BH19" s="1227"/>
      <c r="BI19" s="1227"/>
      <c r="BJ19" s="1227"/>
      <c r="BK19" s="1227"/>
      <c r="BL19" s="1227"/>
      <c r="BM19" s="1227"/>
      <c r="BN19" s="1227"/>
      <c r="BO19" s="1227"/>
      <c r="BP19" s="1227"/>
      <c r="BQ19" s="1227"/>
      <c r="BR19" s="1227"/>
      <c r="BS19" s="1227"/>
      <c r="BT19" s="1227"/>
      <c r="BU19" s="1227"/>
      <c r="BV19" s="1227"/>
      <c r="BW19" s="1227"/>
      <c r="BX19" s="1227"/>
      <c r="BY19" s="1227"/>
      <c r="BZ19" s="1227"/>
      <c r="CA19" s="1227"/>
      <c r="CB19" s="1227"/>
      <c r="CC19" s="1227"/>
      <c r="CD19" s="1227"/>
      <c r="CE19" s="1227"/>
      <c r="CF19" s="1227"/>
      <c r="CG19" s="1227"/>
      <c r="CH19" s="1227"/>
      <c r="CI19" s="1227"/>
      <c r="CJ19" s="1227"/>
      <c r="CK19" s="1227"/>
      <c r="CL19" s="1227"/>
      <c r="CM19" s="1227"/>
      <c r="CN19" s="1227"/>
      <c r="CO19" s="1227"/>
      <c r="CP19" s="1227"/>
      <c r="CQ19" s="1227"/>
      <c r="CR19" s="1227"/>
      <c r="CS19" s="1227"/>
      <c r="CT19" s="1227"/>
      <c r="CU19" s="1227"/>
      <c r="CV19" s="1227"/>
      <c r="CW19" s="1227"/>
      <c r="CX19" s="1227"/>
      <c r="CY19" s="1227"/>
      <c r="CZ19" s="1227"/>
      <c r="DA19" s="1227"/>
      <c r="DB19" s="1227"/>
      <c r="DC19" s="1227"/>
      <c r="DD19" s="1227"/>
      <c r="DE19" s="1227"/>
      <c r="DF19" s="1227"/>
      <c r="DG19" s="1227"/>
      <c r="DH19" s="1227"/>
      <c r="DI19" s="1227"/>
      <c r="DJ19" s="1227"/>
      <c r="DK19" s="1227"/>
      <c r="DL19" s="1227"/>
      <c r="DM19" s="1227"/>
      <c r="DN19" s="1227"/>
      <c r="DO19" s="1227"/>
      <c r="DP19" s="1227"/>
      <c r="DQ19" s="1227"/>
      <c r="DR19" s="1227"/>
      <c r="DS19" s="1227"/>
      <c r="DT19" s="1227"/>
      <c r="DU19" s="1227"/>
      <c r="DV19" s="1227"/>
      <c r="DW19" s="1227"/>
      <c r="DX19" s="1227"/>
      <c r="DY19" s="1227"/>
      <c r="DZ19" s="1227"/>
      <c r="EA19" s="1227"/>
      <c r="EB19" s="1227"/>
      <c r="EC19" s="1227"/>
      <c r="ED19" s="1227"/>
      <c r="EE19" s="1227"/>
      <c r="EF19" s="1227"/>
    </row>
    <row r="20" spans="1:13" s="1228" customFormat="1" ht="15">
      <c r="A20" s="1223"/>
      <c r="B20" s="1213" t="s">
        <v>63</v>
      </c>
      <c r="C20" s="1485" t="s">
        <v>64</v>
      </c>
      <c r="D20" s="1485"/>
      <c r="E20" s="1485"/>
      <c r="F20" s="1485"/>
      <c r="G20" s="1224">
        <v>75000</v>
      </c>
      <c r="H20" s="1224">
        <v>75000</v>
      </c>
      <c r="I20" s="1224">
        <v>67248</v>
      </c>
      <c r="J20" s="1224">
        <f t="shared" si="1"/>
        <v>67248</v>
      </c>
      <c r="K20" s="1224">
        <v>0</v>
      </c>
      <c r="L20" s="1225">
        <f t="shared" si="0"/>
        <v>0.89664</v>
      </c>
      <c r="M20" s="1226">
        <f>I20/I125</f>
        <v>0.0007857523672607864</v>
      </c>
    </row>
    <row r="21" spans="1:13" s="1228" customFormat="1" ht="15">
      <c r="A21" s="1223"/>
      <c r="B21" s="1213" t="s">
        <v>65</v>
      </c>
      <c r="C21" s="1485" t="s">
        <v>671</v>
      </c>
      <c r="D21" s="1485"/>
      <c r="E21" s="1485"/>
      <c r="F21" s="1485"/>
      <c r="G21" s="1224">
        <v>910000</v>
      </c>
      <c r="H21" s="1224">
        <v>1295000</v>
      </c>
      <c r="I21" s="1224">
        <v>815522.28</v>
      </c>
      <c r="J21" s="1224">
        <f t="shared" si="1"/>
        <v>815522.28</v>
      </c>
      <c r="K21" s="1224">
        <v>0</v>
      </c>
      <c r="L21" s="1225">
        <f t="shared" si="0"/>
        <v>0.6297469343629344</v>
      </c>
      <c r="M21" s="1226">
        <f>I21/I125</f>
        <v>0.009528886540327056</v>
      </c>
    </row>
    <row r="22" spans="1:13" s="1228" customFormat="1" ht="15" customHeight="1">
      <c r="A22" s="1223"/>
      <c r="B22" s="1213"/>
      <c r="C22" s="1487" t="s">
        <v>66</v>
      </c>
      <c r="D22" s="1487"/>
      <c r="E22" s="1207"/>
      <c r="F22" s="1208"/>
      <c r="G22" s="1221">
        <f>SUM(G23:G41)</f>
        <v>4401578</v>
      </c>
      <c r="H22" s="1221">
        <f>SUM(H23:H41)</f>
        <v>5002578</v>
      </c>
      <c r="I22" s="1221">
        <f>SUM(I23:I41)</f>
        <v>4825566.079999999</v>
      </c>
      <c r="J22" s="1221">
        <f>SUM(J23:J41)</f>
        <v>4825566.079999999</v>
      </c>
      <c r="K22" s="1221">
        <f>SUM(K23:K41)</f>
        <v>0</v>
      </c>
      <c r="L22" s="1210">
        <f t="shared" si="0"/>
        <v>0.9646158600625516</v>
      </c>
      <c r="M22" s="1211">
        <f>I22/I125</f>
        <v>0.056383832541240665</v>
      </c>
    </row>
    <row r="23" spans="1:13" s="1228" customFormat="1" ht="15" customHeight="1">
      <c r="A23" s="1223"/>
      <c r="B23" s="1213" t="s">
        <v>67</v>
      </c>
      <c r="C23" s="1488" t="s">
        <v>526</v>
      </c>
      <c r="D23" s="1488"/>
      <c r="E23" s="1488"/>
      <c r="F23" s="1488"/>
      <c r="G23" s="1224">
        <v>200</v>
      </c>
      <c r="H23" s="1224">
        <v>200</v>
      </c>
      <c r="I23" s="1224">
        <v>240</v>
      </c>
      <c r="J23" s="1224">
        <f>I23</f>
        <v>240</v>
      </c>
      <c r="K23" s="1224">
        <v>0</v>
      </c>
      <c r="L23" s="1225">
        <f t="shared" si="0"/>
        <v>1.2</v>
      </c>
      <c r="M23" s="1226">
        <f>I23/I125</f>
        <v>2.804255414920722E-06</v>
      </c>
    </row>
    <row r="24" spans="1:13" s="1159" customFormat="1" ht="15" customHeight="1">
      <c r="A24" s="1212"/>
      <c r="B24" s="1213" t="s">
        <v>68</v>
      </c>
      <c r="C24" s="1489" t="s">
        <v>69</v>
      </c>
      <c r="D24" s="1489"/>
      <c r="E24" s="1489"/>
      <c r="F24" s="1489"/>
      <c r="G24" s="1224">
        <v>30000</v>
      </c>
      <c r="H24" s="1224">
        <v>30000</v>
      </c>
      <c r="I24" s="1224">
        <v>35276</v>
      </c>
      <c r="J24" s="1224">
        <f>I24</f>
        <v>35276</v>
      </c>
      <c r="K24" s="1224">
        <v>0</v>
      </c>
      <c r="L24" s="1225">
        <f t="shared" si="0"/>
        <v>1.1758666666666666</v>
      </c>
      <c r="M24" s="1226">
        <f>I24/I125</f>
        <v>0.00041217880840309747</v>
      </c>
    </row>
    <row r="25" spans="1:13" s="1159" customFormat="1" ht="15" customHeight="1">
      <c r="A25" s="1212"/>
      <c r="B25" s="1213" t="s">
        <v>70</v>
      </c>
      <c r="C25" s="1488" t="s">
        <v>71</v>
      </c>
      <c r="D25" s="1488"/>
      <c r="E25" s="1488"/>
      <c r="F25" s="1488"/>
      <c r="G25" s="1224">
        <v>0</v>
      </c>
      <c r="H25" s="1224">
        <v>0</v>
      </c>
      <c r="I25" s="1224">
        <v>2365</v>
      </c>
      <c r="J25" s="1224">
        <f>I25</f>
        <v>2365</v>
      </c>
      <c r="K25" s="1224"/>
      <c r="L25" s="1225" t="s">
        <v>17</v>
      </c>
      <c r="M25" s="1226"/>
    </row>
    <row r="26" spans="1:13" s="1159" customFormat="1" ht="15.75" customHeight="1">
      <c r="A26" s="1212"/>
      <c r="B26" s="1213" t="s">
        <v>72</v>
      </c>
      <c r="C26" s="1489" t="s">
        <v>73</v>
      </c>
      <c r="D26" s="1489"/>
      <c r="E26" s="1489"/>
      <c r="F26" s="1489"/>
      <c r="G26" s="1224">
        <v>20000</v>
      </c>
      <c r="H26" s="1224">
        <v>20000</v>
      </c>
      <c r="I26" s="1224">
        <v>6638</v>
      </c>
      <c r="J26" s="1224">
        <f>I26</f>
        <v>6638</v>
      </c>
      <c r="K26" s="1224">
        <v>0</v>
      </c>
      <c r="L26" s="1225">
        <f aca="true" t="shared" si="2" ref="L26:L33">I26/H26</f>
        <v>0.3319</v>
      </c>
      <c r="M26" s="1226">
        <f>I26/I125</f>
        <v>7.75610310176823E-05</v>
      </c>
    </row>
    <row r="27" spans="1:13" s="1159" customFormat="1" ht="33" customHeight="1">
      <c r="A27" s="1212"/>
      <c r="B27" s="1230" t="s">
        <v>74</v>
      </c>
      <c r="C27" s="1486" t="s">
        <v>75</v>
      </c>
      <c r="D27" s="1486"/>
      <c r="E27" s="1486"/>
      <c r="F27" s="1486"/>
      <c r="G27" s="1224">
        <v>200000</v>
      </c>
      <c r="H27" s="1224">
        <v>200000</v>
      </c>
      <c r="I27" s="1224">
        <v>190955.19</v>
      </c>
      <c r="J27" s="1224">
        <f>I27</f>
        <v>190955.19</v>
      </c>
      <c r="K27" s="1224">
        <v>0</v>
      </c>
      <c r="L27" s="1225">
        <f t="shared" si="2"/>
        <v>0.95477595</v>
      </c>
      <c r="M27" s="1226">
        <f>I27/I125</f>
        <v>0.002231196356519647</v>
      </c>
    </row>
    <row r="28" spans="1:13" s="1228" customFormat="1" ht="15" customHeight="1">
      <c r="A28" s="1223"/>
      <c r="B28" s="1230" t="s">
        <v>76</v>
      </c>
      <c r="C28" s="1486" t="s">
        <v>77</v>
      </c>
      <c r="D28" s="1486"/>
      <c r="E28" s="1486"/>
      <c r="F28" s="1486"/>
      <c r="G28" s="1224">
        <v>80000</v>
      </c>
      <c r="H28" s="1224">
        <v>80000</v>
      </c>
      <c r="I28" s="1224">
        <v>77010.7</v>
      </c>
      <c r="J28" s="1224">
        <f aca="true" t="shared" si="3" ref="J28:J33">I28</f>
        <v>77010.7</v>
      </c>
      <c r="K28" s="1224">
        <v>0</v>
      </c>
      <c r="L28" s="1225">
        <f t="shared" si="2"/>
        <v>0.96263375</v>
      </c>
      <c r="M28" s="1226">
        <f>I28/I$125</f>
        <v>0.0008998236353409802</v>
      </c>
    </row>
    <row r="29" spans="1:13" s="1228" customFormat="1" ht="15" customHeight="1">
      <c r="A29" s="1223"/>
      <c r="B29" s="1230" t="s">
        <v>76</v>
      </c>
      <c r="C29" s="1486" t="s">
        <v>78</v>
      </c>
      <c r="D29" s="1486"/>
      <c r="E29" s="1486"/>
      <c r="F29" s="1486"/>
      <c r="G29" s="1224">
        <v>45400</v>
      </c>
      <c r="H29" s="1224">
        <v>45400</v>
      </c>
      <c r="I29" s="1224">
        <v>64555.54</v>
      </c>
      <c r="J29" s="1224">
        <f t="shared" si="3"/>
        <v>64555.54</v>
      </c>
      <c r="K29" s="1224">
        <v>0</v>
      </c>
      <c r="L29" s="1225">
        <f t="shared" si="2"/>
        <v>1.4219281938325992</v>
      </c>
      <c r="M29" s="1226">
        <f>I29/I$125</f>
        <v>0.000754292594200547</v>
      </c>
    </row>
    <row r="30" spans="1:13" s="1228" customFormat="1" ht="15" customHeight="1" hidden="1">
      <c r="A30" s="1223"/>
      <c r="B30" s="1235" t="s">
        <v>76</v>
      </c>
      <c r="C30" s="1473" t="s">
        <v>366</v>
      </c>
      <c r="D30" s="1473"/>
      <c r="E30" s="1473"/>
      <c r="F30" s="1473"/>
      <c r="G30" s="1232">
        <v>0</v>
      </c>
      <c r="H30" s="1232">
        <v>0</v>
      </c>
      <c r="I30" s="1232">
        <v>0</v>
      </c>
      <c r="J30" s="1232">
        <f t="shared" si="3"/>
        <v>0</v>
      </c>
      <c r="K30" s="1232">
        <v>0</v>
      </c>
      <c r="L30" s="1233" t="e">
        <f t="shared" si="2"/>
        <v>#DIV/0!</v>
      </c>
      <c r="M30" s="1234">
        <v>0</v>
      </c>
    </row>
    <row r="31" spans="1:13" s="1228" customFormat="1" ht="15" customHeight="1">
      <c r="A31" s="1223"/>
      <c r="B31" s="1230" t="s">
        <v>76</v>
      </c>
      <c r="C31" s="1479" t="s">
        <v>304</v>
      </c>
      <c r="D31" s="1479"/>
      <c r="E31" s="1479"/>
      <c r="F31" s="1479"/>
      <c r="G31" s="1224">
        <v>2473008</v>
      </c>
      <c r="H31" s="1224">
        <v>2723008</v>
      </c>
      <c r="I31" s="1224">
        <v>2584098.51</v>
      </c>
      <c r="J31" s="1224">
        <f t="shared" si="3"/>
        <v>2584098.51</v>
      </c>
      <c r="K31" s="1224">
        <v>0</v>
      </c>
      <c r="L31" s="1225">
        <f t="shared" si="2"/>
        <v>0.9489867492126354</v>
      </c>
      <c r="M31" s="1226">
        <f aca="true" t="shared" si="4" ref="M31:M41">I31/I$125</f>
        <v>0.03019363433065029</v>
      </c>
    </row>
    <row r="32" spans="1:13" s="1159" customFormat="1" ht="15" customHeight="1">
      <c r="A32" s="1212"/>
      <c r="B32" s="1236" t="s">
        <v>79</v>
      </c>
      <c r="C32" s="1489" t="s">
        <v>80</v>
      </c>
      <c r="D32" s="1489"/>
      <c r="E32" s="1489"/>
      <c r="F32" s="1489"/>
      <c r="G32" s="1216">
        <v>3663</v>
      </c>
      <c r="H32" s="1216">
        <v>3663</v>
      </c>
      <c r="I32" s="1216">
        <v>1561.26</v>
      </c>
      <c r="J32" s="1224">
        <f t="shared" si="3"/>
        <v>1561.26</v>
      </c>
      <c r="K32" s="1216">
        <v>0</v>
      </c>
      <c r="L32" s="1225">
        <f t="shared" si="2"/>
        <v>0.4262244062244062</v>
      </c>
      <c r="M32" s="1226">
        <f t="shared" si="4"/>
        <v>1.8242382537913028E-05</v>
      </c>
    </row>
    <row r="33" spans="1:13" s="1228" customFormat="1" ht="32.25" customHeight="1">
      <c r="A33" s="1223"/>
      <c r="B33" s="1237" t="s">
        <v>364</v>
      </c>
      <c r="C33" s="1486" t="s">
        <v>365</v>
      </c>
      <c r="D33" s="1486"/>
      <c r="E33" s="1486"/>
      <c r="F33" s="1486"/>
      <c r="G33" s="1216">
        <v>40000</v>
      </c>
      <c r="H33" s="1216">
        <v>40000</v>
      </c>
      <c r="I33" s="1216">
        <v>50552.06</v>
      </c>
      <c r="J33" s="1224">
        <f t="shared" si="3"/>
        <v>50552.06</v>
      </c>
      <c r="K33" s="1216">
        <v>0</v>
      </c>
      <c r="L33" s="1225">
        <f t="shared" si="2"/>
        <v>1.2638015</v>
      </c>
      <c r="M33" s="1226">
        <f t="shared" si="4"/>
        <v>0.0005906703666266552</v>
      </c>
    </row>
    <row r="34" spans="1:13" s="1228" customFormat="1" ht="51.75" customHeight="1">
      <c r="A34" s="1223"/>
      <c r="B34" s="1237" t="s">
        <v>672</v>
      </c>
      <c r="C34" s="1479" t="s">
        <v>673</v>
      </c>
      <c r="D34" s="1479"/>
      <c r="E34" s="1479"/>
      <c r="F34" s="1479"/>
      <c r="G34" s="1216">
        <v>0</v>
      </c>
      <c r="H34" s="1216">
        <v>0</v>
      </c>
      <c r="I34" s="1216">
        <v>4170.2</v>
      </c>
      <c r="J34" s="1224">
        <f>I34</f>
        <v>4170.2</v>
      </c>
      <c r="K34" s="1216">
        <v>0</v>
      </c>
      <c r="L34" s="1225">
        <v>0</v>
      </c>
      <c r="M34" s="1226">
        <f t="shared" si="4"/>
        <v>4.872627471375998E-05</v>
      </c>
    </row>
    <row r="35" spans="1:13" s="1228" customFormat="1" ht="32.25" customHeight="1">
      <c r="A35" s="1212"/>
      <c r="B35" s="1237" t="s">
        <v>376</v>
      </c>
      <c r="C35" s="1479" t="s">
        <v>390</v>
      </c>
      <c r="D35" s="1479"/>
      <c r="E35" s="1479"/>
      <c r="F35" s="1479"/>
      <c r="G35" s="1216">
        <v>42558</v>
      </c>
      <c r="H35" s="1216">
        <v>62558</v>
      </c>
      <c r="I35" s="1216">
        <v>61776</v>
      </c>
      <c r="J35" s="1224">
        <f>I35</f>
        <v>61776</v>
      </c>
      <c r="K35" s="1216">
        <v>0</v>
      </c>
      <c r="L35" s="1225">
        <f aca="true" t="shared" si="5" ref="L35:L41">I35/H35</f>
        <v>0.9874996003708558</v>
      </c>
      <c r="M35" s="1226">
        <f t="shared" si="4"/>
        <v>0.0007218153438005939</v>
      </c>
    </row>
    <row r="36" spans="1:13" s="1228" customFormat="1" ht="33" customHeight="1">
      <c r="A36" s="1223"/>
      <c r="B36" s="1237" t="s">
        <v>81</v>
      </c>
      <c r="C36" s="1479" t="s">
        <v>82</v>
      </c>
      <c r="D36" s="1479"/>
      <c r="E36" s="1479"/>
      <c r="F36" s="1479"/>
      <c r="G36" s="1216">
        <v>1446900</v>
      </c>
      <c r="H36" s="1216">
        <v>1777900</v>
      </c>
      <c r="I36" s="1216">
        <v>1727728.01</v>
      </c>
      <c r="J36" s="1224">
        <f>I36</f>
        <v>1727728.01</v>
      </c>
      <c r="K36" s="1216">
        <v>0</v>
      </c>
      <c r="L36" s="1225">
        <f t="shared" si="5"/>
        <v>0.9717801957365432</v>
      </c>
      <c r="M36" s="1226">
        <f t="shared" si="4"/>
        <v>0.020187460948136265</v>
      </c>
    </row>
    <row r="37" spans="1:13" s="1228" customFormat="1" ht="54" customHeight="1">
      <c r="A37" s="1223"/>
      <c r="B37" s="1237" t="s">
        <v>81</v>
      </c>
      <c r="C37" s="1463" t="s">
        <v>866</v>
      </c>
      <c r="D37" s="1464"/>
      <c r="E37" s="1464"/>
      <c r="F37" s="1465"/>
      <c r="G37" s="1216">
        <v>0</v>
      </c>
      <c r="H37" s="1216">
        <v>0</v>
      </c>
      <c r="I37" s="1216">
        <v>927</v>
      </c>
      <c r="J37" s="1224">
        <f>I37</f>
        <v>927</v>
      </c>
      <c r="K37" s="1216">
        <v>0</v>
      </c>
      <c r="L37" s="1225" t="s">
        <v>17</v>
      </c>
      <c r="M37" s="1226">
        <f t="shared" si="4"/>
        <v>1.083143654013129E-05</v>
      </c>
    </row>
    <row r="38" spans="1:13" s="1228" customFormat="1" ht="50.25" customHeight="1">
      <c r="A38" s="1223"/>
      <c r="B38" s="1237" t="s">
        <v>442</v>
      </c>
      <c r="C38" s="1479" t="s">
        <v>865</v>
      </c>
      <c r="D38" s="1479"/>
      <c r="E38" s="1479"/>
      <c r="F38" s="1479"/>
      <c r="G38" s="1216">
        <v>12618</v>
      </c>
      <c r="H38" s="1216">
        <v>12618</v>
      </c>
      <c r="I38" s="1216">
        <v>9728.39</v>
      </c>
      <c r="J38" s="1224">
        <f>I38</f>
        <v>9728.39</v>
      </c>
      <c r="K38" s="1216">
        <v>0</v>
      </c>
      <c r="L38" s="1225">
        <f t="shared" si="5"/>
        <v>0.7709930258361071</v>
      </c>
      <c r="M38" s="1226">
        <f t="shared" si="4"/>
        <v>0.00011367037639983585</v>
      </c>
    </row>
    <row r="39" spans="1:13" s="1228" customFormat="1" ht="31.5" customHeight="1" hidden="1">
      <c r="A39" s="1223"/>
      <c r="B39" s="1238" t="s">
        <v>81</v>
      </c>
      <c r="C39" s="1491" t="s">
        <v>329</v>
      </c>
      <c r="D39" s="1491"/>
      <c r="E39" s="1491"/>
      <c r="F39" s="1491"/>
      <c r="G39" s="1239">
        <v>0</v>
      </c>
      <c r="H39" s="1239">
        <v>0</v>
      </c>
      <c r="I39" s="1239">
        <v>0</v>
      </c>
      <c r="J39" s="1240">
        <v>0</v>
      </c>
      <c r="K39" s="1239">
        <v>0</v>
      </c>
      <c r="L39" s="1225" t="e">
        <f t="shared" si="5"/>
        <v>#DIV/0!</v>
      </c>
      <c r="M39" s="1241">
        <f t="shared" si="4"/>
        <v>0</v>
      </c>
    </row>
    <row r="40" spans="1:13" s="1228" customFormat="1" ht="49.5" customHeight="1" hidden="1">
      <c r="A40" s="1223"/>
      <c r="B40" s="1238" t="s">
        <v>81</v>
      </c>
      <c r="C40" s="1491" t="s">
        <v>83</v>
      </c>
      <c r="D40" s="1491"/>
      <c r="E40" s="1491"/>
      <c r="F40" s="1491"/>
      <c r="G40" s="1239">
        <v>0</v>
      </c>
      <c r="H40" s="1239">
        <v>0</v>
      </c>
      <c r="I40" s="1239">
        <v>0</v>
      </c>
      <c r="J40" s="1240">
        <v>0</v>
      </c>
      <c r="K40" s="1239">
        <v>0</v>
      </c>
      <c r="L40" s="1225" t="e">
        <f t="shared" si="5"/>
        <v>#DIV/0!</v>
      </c>
      <c r="M40" s="1241">
        <f t="shared" si="4"/>
        <v>0</v>
      </c>
    </row>
    <row r="41" spans="1:13" s="1228" customFormat="1" ht="36.75" customHeight="1">
      <c r="A41" s="1223"/>
      <c r="B41" s="1237" t="s">
        <v>442</v>
      </c>
      <c r="C41" s="1479" t="s">
        <v>538</v>
      </c>
      <c r="D41" s="1479"/>
      <c r="E41" s="1479"/>
      <c r="F41" s="1479"/>
      <c r="G41" s="1216">
        <v>7231</v>
      </c>
      <c r="H41" s="1216">
        <v>7231</v>
      </c>
      <c r="I41" s="1216">
        <v>7984.22</v>
      </c>
      <c r="J41" s="1224">
        <f>I41</f>
        <v>7984.22</v>
      </c>
      <c r="K41" s="1216">
        <v>0</v>
      </c>
      <c r="L41" s="1225">
        <f t="shared" si="5"/>
        <v>1.1041653989766285</v>
      </c>
      <c r="M41" s="1226">
        <f t="shared" si="4"/>
        <v>9.329080070382637E-05</v>
      </c>
    </row>
    <row r="42" spans="1:13" s="1159" customFormat="1" ht="39" customHeight="1">
      <c r="A42" s="1212"/>
      <c r="B42" s="1242"/>
      <c r="C42" s="1484" t="s">
        <v>84</v>
      </c>
      <c r="D42" s="1484"/>
      <c r="E42" s="1484"/>
      <c r="F42" s="1484"/>
      <c r="G42" s="1222">
        <f>SUM(G43:G43)</f>
        <v>287111</v>
      </c>
      <c r="H42" s="1222">
        <f>SUM(H43:H43)</f>
        <v>287111</v>
      </c>
      <c r="I42" s="1222">
        <f>SUM(I43:I43)</f>
        <v>247163.21</v>
      </c>
      <c r="J42" s="1222">
        <f>SUM(J43:J43)</f>
        <v>247163.21</v>
      </c>
      <c r="K42" s="1222">
        <f>SUM(K43:K43)</f>
        <v>0</v>
      </c>
      <c r="L42" s="1210">
        <f aca="true" t="shared" si="6" ref="L42:L53">I42/H42</f>
        <v>0.8608629066806914</v>
      </c>
      <c r="M42" s="1211">
        <f>I42/I125</f>
        <v>0.0028879532083820316</v>
      </c>
    </row>
    <row r="43" spans="1:14" s="1228" customFormat="1" ht="46.5" customHeight="1">
      <c r="A43" s="1223"/>
      <c r="B43" s="1243" t="s">
        <v>85</v>
      </c>
      <c r="C43" s="1486" t="s">
        <v>367</v>
      </c>
      <c r="D43" s="1486"/>
      <c r="E43" s="1486"/>
      <c r="F43" s="1486"/>
      <c r="G43" s="1216">
        <v>287111</v>
      </c>
      <c r="H43" s="1216">
        <v>287111</v>
      </c>
      <c r="I43" s="1216">
        <v>247163.21</v>
      </c>
      <c r="J43" s="1216">
        <f>I43</f>
        <v>247163.21</v>
      </c>
      <c r="K43" s="1216">
        <v>0</v>
      </c>
      <c r="L43" s="1225">
        <f t="shared" si="6"/>
        <v>0.8608629066806914</v>
      </c>
      <c r="M43" s="1226">
        <f>I43/I125</f>
        <v>0.0028879532083820316</v>
      </c>
      <c r="N43" s="1244"/>
    </row>
    <row r="44" spans="1:13" s="1159" customFormat="1" ht="24" customHeight="1">
      <c r="A44" s="1212"/>
      <c r="B44" s="1245"/>
      <c r="C44" s="1492" t="s">
        <v>86</v>
      </c>
      <c r="D44" s="1492"/>
      <c r="E44" s="1492"/>
      <c r="F44" s="1492"/>
      <c r="G44" s="1221">
        <f>SUM(G45:G48)</f>
        <v>693000</v>
      </c>
      <c r="H44" s="1221">
        <f>SUM(H45:H48)</f>
        <v>1138284</v>
      </c>
      <c r="I44" s="1221">
        <f>SUM(I45:I48)</f>
        <v>1025988.96</v>
      </c>
      <c r="J44" s="1221">
        <f>SUM(J45:J48)</f>
        <v>434076.35</v>
      </c>
      <c r="K44" s="1221">
        <f>SUM(K45:K48)</f>
        <v>591912.61</v>
      </c>
      <c r="L44" s="1210">
        <f t="shared" si="6"/>
        <v>0.9013470803419884</v>
      </c>
      <c r="M44" s="1211">
        <f>I44/I125</f>
        <v>0.011988062903037</v>
      </c>
    </row>
    <row r="45" spans="1:13" s="1246" customFormat="1" ht="83.25" customHeight="1">
      <c r="A45" s="1223"/>
      <c r="B45" s="1243" t="s">
        <v>87</v>
      </c>
      <c r="C45" s="1486" t="s">
        <v>391</v>
      </c>
      <c r="D45" s="1486"/>
      <c r="E45" s="1486"/>
      <c r="F45" s="1486"/>
      <c r="G45" s="1216">
        <v>461000</v>
      </c>
      <c r="H45" s="1216">
        <v>461000</v>
      </c>
      <c r="I45" s="1216">
        <v>434076.35</v>
      </c>
      <c r="J45" s="1216">
        <f>I45</f>
        <v>434076.35</v>
      </c>
      <c r="K45" s="1216">
        <v>0</v>
      </c>
      <c r="L45" s="1225">
        <f t="shared" si="6"/>
        <v>0.9415972885032537</v>
      </c>
      <c r="M45" s="1226">
        <f>I45/I125</f>
        <v>0.005071920645735511</v>
      </c>
    </row>
    <row r="46" spans="1:13" s="1228" customFormat="1" ht="66.75" customHeight="1">
      <c r="A46" s="1223"/>
      <c r="B46" s="1230" t="s">
        <v>88</v>
      </c>
      <c r="C46" s="1486" t="s">
        <v>330</v>
      </c>
      <c r="D46" s="1486"/>
      <c r="E46" s="1486"/>
      <c r="F46" s="1486"/>
      <c r="G46" s="1224">
        <v>2000</v>
      </c>
      <c r="H46" s="1224">
        <v>2000</v>
      </c>
      <c r="I46" s="1224">
        <v>3858.49</v>
      </c>
      <c r="J46" s="1224">
        <v>0</v>
      </c>
      <c r="K46" s="1224">
        <f>I46</f>
        <v>3858.49</v>
      </c>
      <c r="L46" s="1225">
        <f t="shared" si="6"/>
        <v>1.9292449999999999</v>
      </c>
      <c r="M46" s="1226">
        <f>I46/I125</f>
        <v>4.508413114965607E-05</v>
      </c>
    </row>
    <row r="47" spans="1:13" s="1228" customFormat="1" ht="30.75" customHeight="1">
      <c r="A47" s="1223"/>
      <c r="B47" s="1230" t="s">
        <v>89</v>
      </c>
      <c r="C47" s="1486" t="s">
        <v>90</v>
      </c>
      <c r="D47" s="1486"/>
      <c r="E47" s="1486"/>
      <c r="F47" s="1486"/>
      <c r="G47" s="1224">
        <v>200000</v>
      </c>
      <c r="H47" s="1224">
        <v>645284</v>
      </c>
      <c r="I47" s="1224">
        <v>530091.28</v>
      </c>
      <c r="J47" s="1224">
        <v>0</v>
      </c>
      <c r="K47" s="1224">
        <f>I47</f>
        <v>530091.28</v>
      </c>
      <c r="L47" s="1225">
        <f t="shared" si="6"/>
        <v>0.8214852375078261</v>
      </c>
      <c r="M47" s="1226">
        <f>I47/I125</f>
        <v>0.006193797259759403</v>
      </c>
    </row>
    <row r="48" spans="1:13" s="1228" customFormat="1" ht="36" customHeight="1">
      <c r="A48" s="1223"/>
      <c r="B48" s="1230" t="s">
        <v>91</v>
      </c>
      <c r="C48" s="1486" t="s">
        <v>674</v>
      </c>
      <c r="D48" s="1486"/>
      <c r="E48" s="1486"/>
      <c r="F48" s="1486"/>
      <c r="G48" s="1224">
        <v>30000</v>
      </c>
      <c r="H48" s="1224">
        <v>30000</v>
      </c>
      <c r="I48" s="1224">
        <v>57962.84</v>
      </c>
      <c r="J48" s="1224">
        <v>0</v>
      </c>
      <c r="K48" s="1224">
        <f>I48</f>
        <v>57962.84</v>
      </c>
      <c r="L48" s="1225">
        <f t="shared" si="6"/>
        <v>1.9320946666666665</v>
      </c>
      <c r="M48" s="1226">
        <f>I48/I125</f>
        <v>0.000677260866392431</v>
      </c>
    </row>
    <row r="49" spans="1:13" s="1228" customFormat="1" ht="78.75" customHeight="1">
      <c r="A49" s="1223"/>
      <c r="B49" s="1247" t="s">
        <v>92</v>
      </c>
      <c r="C49" s="1478" t="s">
        <v>334</v>
      </c>
      <c r="D49" s="1478"/>
      <c r="E49" s="1478"/>
      <c r="F49" s="1478"/>
      <c r="G49" s="1248">
        <v>11000</v>
      </c>
      <c r="H49" s="1248">
        <v>11000</v>
      </c>
      <c r="I49" s="1248">
        <v>51604.83</v>
      </c>
      <c r="J49" s="1248">
        <f>I49</f>
        <v>51604.83</v>
      </c>
      <c r="K49" s="1248">
        <v>0</v>
      </c>
      <c r="L49" s="1249">
        <f t="shared" si="6"/>
        <v>4.691348181818182</v>
      </c>
      <c r="M49" s="1250">
        <f>I49/I125</f>
        <v>0.0006029713498481806</v>
      </c>
    </row>
    <row r="50" spans="1:13" s="22" customFormat="1" ht="18.75" customHeight="1">
      <c r="A50" s="1251"/>
      <c r="B50" s="1252"/>
      <c r="C50" s="1490" t="s">
        <v>93</v>
      </c>
      <c r="D50" s="1490"/>
      <c r="E50" s="1490"/>
      <c r="F50" s="1490"/>
      <c r="G50" s="1248">
        <f>SUM(G51:G52)</f>
        <v>98367</v>
      </c>
      <c r="H50" s="1248">
        <f>SUM(H51:H52)</f>
        <v>98717</v>
      </c>
      <c r="I50" s="1248">
        <f>SUM(I51:I52)</f>
        <v>110908.27</v>
      </c>
      <c r="J50" s="1248">
        <f>SUM(J51:J52)</f>
        <v>110908.27</v>
      </c>
      <c r="K50" s="1248">
        <f>SUM(K51:K52)</f>
        <v>0</v>
      </c>
      <c r="L50" s="1249">
        <f t="shared" si="6"/>
        <v>1.1234971686740887</v>
      </c>
      <c r="M50" s="1253">
        <f>I50/I125</f>
        <v>0.0012958963196124562</v>
      </c>
    </row>
    <row r="51" spans="1:13" s="1228" customFormat="1" ht="33" customHeight="1">
      <c r="A51" s="1212"/>
      <c r="B51" s="1243" t="s">
        <v>94</v>
      </c>
      <c r="C51" s="1486" t="s">
        <v>95</v>
      </c>
      <c r="D51" s="1486"/>
      <c r="E51" s="1486"/>
      <c r="F51" s="1486"/>
      <c r="G51" s="1216">
        <v>58784</v>
      </c>
      <c r="H51" s="1216">
        <v>58784</v>
      </c>
      <c r="I51" s="1216">
        <v>44596.17</v>
      </c>
      <c r="J51" s="1216">
        <f>I51</f>
        <v>44596.17</v>
      </c>
      <c r="K51" s="1216">
        <v>0</v>
      </c>
      <c r="L51" s="1225">
        <f t="shared" si="6"/>
        <v>0.7586446992378878</v>
      </c>
      <c r="M51" s="1226">
        <f>I51/I125</f>
        <v>0.0005210793800301044</v>
      </c>
    </row>
    <row r="52" spans="1:13" s="1228" customFormat="1" ht="15" customHeight="1">
      <c r="A52" s="1223"/>
      <c r="B52" s="1242" t="s">
        <v>96</v>
      </c>
      <c r="C52" s="1489" t="s">
        <v>97</v>
      </c>
      <c r="D52" s="1489"/>
      <c r="E52" s="1489"/>
      <c r="F52" s="1489"/>
      <c r="G52" s="1216">
        <v>39583</v>
      </c>
      <c r="H52" s="1216">
        <v>39933</v>
      </c>
      <c r="I52" s="1216">
        <v>66312.1</v>
      </c>
      <c r="J52" s="1216">
        <f>I52</f>
        <v>66312.1</v>
      </c>
      <c r="K52" s="1216">
        <v>0</v>
      </c>
      <c r="L52" s="1225">
        <f t="shared" si="6"/>
        <v>1.660583978163424</v>
      </c>
      <c r="M52" s="1226">
        <f>I52/I125</f>
        <v>0.0007748169395823518</v>
      </c>
    </row>
    <row r="53" spans="1:13" s="22" customFormat="1" ht="15">
      <c r="A53" s="1251"/>
      <c r="B53" s="1254"/>
      <c r="C53" s="1478" t="s">
        <v>98</v>
      </c>
      <c r="D53" s="1478"/>
      <c r="E53" s="1478"/>
      <c r="F53" s="1478"/>
      <c r="G53" s="1255">
        <f>SUM(G54:G59)</f>
        <v>510744</v>
      </c>
      <c r="H53" s="1255">
        <f>SUM(H54:H59)</f>
        <v>344300</v>
      </c>
      <c r="I53" s="1255">
        <f>SUM(I54:I59)</f>
        <v>374096.78</v>
      </c>
      <c r="J53" s="1255">
        <f>SUM(J54:J59)</f>
        <v>30000</v>
      </c>
      <c r="K53" s="1255">
        <f>SUM(K54:K59)</f>
        <v>344096.78</v>
      </c>
      <c r="L53" s="1249">
        <f t="shared" si="6"/>
        <v>1.0865430729015395</v>
      </c>
      <c r="M53" s="1253">
        <f>I53/I125</f>
        <v>0.004371095504247526</v>
      </c>
    </row>
    <row r="54" spans="1:13" s="22" customFormat="1" ht="67.5" customHeight="1">
      <c r="A54" s="1251"/>
      <c r="B54" s="1256" t="s">
        <v>817</v>
      </c>
      <c r="C54" s="1497" t="s">
        <v>818</v>
      </c>
      <c r="D54" s="1498"/>
      <c r="E54" s="1498"/>
      <c r="F54" s="1499"/>
      <c r="G54" s="1257">
        <v>0</v>
      </c>
      <c r="H54" s="1257">
        <v>0</v>
      </c>
      <c r="I54" s="1257">
        <v>30000</v>
      </c>
      <c r="J54" s="1257">
        <f>I54</f>
        <v>30000</v>
      </c>
      <c r="K54" s="1257">
        <v>0</v>
      </c>
      <c r="L54" s="1359">
        <v>0</v>
      </c>
      <c r="M54" s="1360">
        <f>I54/I125</f>
        <v>0.0003505319268650903</v>
      </c>
    </row>
    <row r="55" spans="1:13" s="1228" customFormat="1" ht="78" customHeight="1">
      <c r="A55" s="1223"/>
      <c r="B55" s="1256" t="s">
        <v>99</v>
      </c>
      <c r="C55" s="1474" t="s">
        <v>675</v>
      </c>
      <c r="D55" s="1474"/>
      <c r="E55" s="1474"/>
      <c r="F55" s="1474"/>
      <c r="G55" s="1257">
        <v>180744</v>
      </c>
      <c r="H55" s="1257">
        <v>161000</v>
      </c>
      <c r="I55" s="1257">
        <v>160796.78</v>
      </c>
      <c r="J55" s="1257">
        <v>0</v>
      </c>
      <c r="K55" s="1257">
        <f>I55</f>
        <v>160796.78</v>
      </c>
      <c r="L55" s="1258">
        <f>I55/H55</f>
        <v>0.9987377639751552</v>
      </c>
      <c r="M55" s="1250">
        <f>I55/I125</f>
        <v>0.0018788135042367338</v>
      </c>
    </row>
    <row r="56" spans="1:13" s="775" customFormat="1" ht="80.25" customHeight="1">
      <c r="A56" s="1251"/>
      <c r="B56" s="1256" t="s">
        <v>99</v>
      </c>
      <c r="C56" s="1472" t="s">
        <v>368</v>
      </c>
      <c r="D56" s="1472"/>
      <c r="E56" s="1472"/>
      <c r="F56" s="1472"/>
      <c r="G56" s="1259">
        <v>300000</v>
      </c>
      <c r="H56" s="1259">
        <v>0</v>
      </c>
      <c r="I56" s="1260">
        <v>0</v>
      </c>
      <c r="J56" s="1260">
        <f>I56</f>
        <v>0</v>
      </c>
      <c r="K56" s="1260">
        <v>0</v>
      </c>
      <c r="L56" s="1258">
        <v>0</v>
      </c>
      <c r="M56" s="1250">
        <f>I56/I125</f>
        <v>0</v>
      </c>
    </row>
    <row r="57" spans="1:13" s="1246" customFormat="1" ht="80.25" customHeight="1">
      <c r="A57" s="1223"/>
      <c r="B57" s="1256" t="s">
        <v>99</v>
      </c>
      <c r="C57" s="1472" t="s">
        <v>676</v>
      </c>
      <c r="D57" s="1472"/>
      <c r="E57" s="1472"/>
      <c r="F57" s="1472"/>
      <c r="G57" s="1261">
        <v>0</v>
      </c>
      <c r="H57" s="1257">
        <v>153300</v>
      </c>
      <c r="I57" s="1260">
        <v>153300</v>
      </c>
      <c r="J57" s="1260">
        <v>0</v>
      </c>
      <c r="K57" s="1260">
        <f>I57</f>
        <v>153300</v>
      </c>
      <c r="L57" s="1258">
        <f>I57/H57</f>
        <v>1</v>
      </c>
      <c r="M57" s="1250">
        <f>I57/I125</f>
        <v>0.0017912181462806113</v>
      </c>
    </row>
    <row r="58" spans="1:13" s="775" customFormat="1" ht="46.5" customHeight="1">
      <c r="A58" s="1251"/>
      <c r="B58" s="1262" t="s">
        <v>99</v>
      </c>
      <c r="C58" s="1470" t="s">
        <v>692</v>
      </c>
      <c r="D58" s="1470"/>
      <c r="E58" s="1470"/>
      <c r="F58" s="1470"/>
      <c r="G58" s="1261">
        <v>30000</v>
      </c>
      <c r="H58" s="1257">
        <v>0</v>
      </c>
      <c r="I58" s="1259">
        <v>0</v>
      </c>
      <c r="J58" s="1259">
        <v>0</v>
      </c>
      <c r="K58" s="1259">
        <f>I58</f>
        <v>0</v>
      </c>
      <c r="L58" s="1258">
        <v>0</v>
      </c>
      <c r="M58" s="1250">
        <f>I58/93</f>
        <v>0</v>
      </c>
    </row>
    <row r="59" spans="1:13" s="775" customFormat="1" ht="67.5" customHeight="1">
      <c r="A59" s="1251"/>
      <c r="B59" s="1358" t="s">
        <v>99</v>
      </c>
      <c r="C59" s="1470" t="s">
        <v>814</v>
      </c>
      <c r="D59" s="1470"/>
      <c r="E59" s="1470"/>
      <c r="F59" s="1470"/>
      <c r="G59" s="1261">
        <v>0</v>
      </c>
      <c r="H59" s="1257">
        <v>30000</v>
      </c>
      <c r="I59" s="1357">
        <v>30000</v>
      </c>
      <c r="J59" s="1357">
        <v>0</v>
      </c>
      <c r="K59" s="1357">
        <f>I59</f>
        <v>30000</v>
      </c>
      <c r="L59" s="1359">
        <f>I59/H59</f>
        <v>1</v>
      </c>
      <c r="M59" s="1360">
        <f>I59/I125</f>
        <v>0.0003505319268650903</v>
      </c>
    </row>
    <row r="60" spans="1:14" s="1267" customFormat="1" ht="45.75" customHeight="1">
      <c r="A60" s="1263"/>
      <c r="B60" s="1264"/>
      <c r="C60" s="1496" t="s">
        <v>331</v>
      </c>
      <c r="D60" s="1496"/>
      <c r="E60" s="1496"/>
      <c r="F60" s="1496"/>
      <c r="G60" s="1248">
        <f>SUM(G61:G81)</f>
        <v>3677582.5</v>
      </c>
      <c r="H60" s="1248">
        <f>SUM(H61:H81)</f>
        <v>5246059.03</v>
      </c>
      <c r="I60" s="1248">
        <f>SUM(I61:I81)</f>
        <v>4691208.709999999</v>
      </c>
      <c r="J60" s="1248">
        <f>SUM(J61:J81)</f>
        <v>1699024.3300000003</v>
      </c>
      <c r="K60" s="1248">
        <f>SUM(K61:K81)</f>
        <v>2992184.3800000004</v>
      </c>
      <c r="L60" s="1265">
        <f>I60/H60</f>
        <v>0.8942348309793988</v>
      </c>
      <c r="M60" s="1250">
        <f>I60/I125</f>
        <v>0.05481394761475314</v>
      </c>
      <c r="N60" s="1266"/>
    </row>
    <row r="61" spans="1:13" s="775" customFormat="1" ht="68.25" customHeight="1">
      <c r="A61" s="1251"/>
      <c r="B61" s="1256" t="s">
        <v>444</v>
      </c>
      <c r="C61" s="1470" t="s">
        <v>677</v>
      </c>
      <c r="D61" s="1470"/>
      <c r="E61" s="1470"/>
      <c r="F61" s="1470"/>
      <c r="G61" s="1259">
        <v>14365</v>
      </c>
      <c r="H61" s="1259">
        <v>14365</v>
      </c>
      <c r="I61" s="1260">
        <v>0</v>
      </c>
      <c r="J61" s="1260">
        <f aca="true" t="shared" si="7" ref="J61:J68">I61</f>
        <v>0</v>
      </c>
      <c r="K61" s="1260">
        <v>0</v>
      </c>
      <c r="L61" s="1258">
        <v>0</v>
      </c>
      <c r="M61" s="1250">
        <v>0</v>
      </c>
    </row>
    <row r="62" spans="1:13" s="775" customFormat="1" ht="68.25" customHeight="1">
      <c r="A62" s="1251"/>
      <c r="B62" s="1256" t="s">
        <v>539</v>
      </c>
      <c r="C62" s="1470" t="s">
        <v>542</v>
      </c>
      <c r="D62" s="1470"/>
      <c r="E62" s="1470"/>
      <c r="F62" s="1470"/>
      <c r="G62" s="1259">
        <v>1690</v>
      </c>
      <c r="H62" s="1259">
        <v>845</v>
      </c>
      <c r="I62" s="1260">
        <v>0</v>
      </c>
      <c r="J62" s="1260">
        <f t="shared" si="7"/>
        <v>0</v>
      </c>
      <c r="K62" s="1260">
        <v>0</v>
      </c>
      <c r="L62" s="1258">
        <v>0</v>
      </c>
      <c r="M62" s="1250">
        <v>0</v>
      </c>
    </row>
    <row r="63" spans="1:13" s="775" customFormat="1" ht="58.5" customHeight="1">
      <c r="A63" s="1251"/>
      <c r="B63" s="1256" t="s">
        <v>444</v>
      </c>
      <c r="C63" s="1470" t="s">
        <v>815</v>
      </c>
      <c r="D63" s="1470"/>
      <c r="E63" s="1470"/>
      <c r="F63" s="1470"/>
      <c r="G63" s="1357">
        <v>0</v>
      </c>
      <c r="H63" s="1357">
        <v>0</v>
      </c>
      <c r="I63" s="1260">
        <v>46191.49</v>
      </c>
      <c r="J63" s="1260">
        <f t="shared" si="7"/>
        <v>46191.49</v>
      </c>
      <c r="K63" s="1260">
        <v>0</v>
      </c>
      <c r="L63" s="1359">
        <v>0</v>
      </c>
      <c r="M63" s="1360">
        <f>I63/I125</f>
        <v>0.0005397197331489849</v>
      </c>
    </row>
    <row r="64" spans="1:13" s="775" customFormat="1" ht="68.25" customHeight="1">
      <c r="A64" s="1251"/>
      <c r="B64" s="1256" t="s">
        <v>445</v>
      </c>
      <c r="C64" s="1470" t="s">
        <v>678</v>
      </c>
      <c r="D64" s="1470"/>
      <c r="E64" s="1470"/>
      <c r="F64" s="1470"/>
      <c r="G64" s="1259">
        <v>0</v>
      </c>
      <c r="H64" s="1259">
        <v>1102346.04</v>
      </c>
      <c r="I64" s="1260">
        <v>1102346.04</v>
      </c>
      <c r="J64" s="1260">
        <f t="shared" si="7"/>
        <v>1102346.04</v>
      </c>
      <c r="K64" s="1260">
        <v>0</v>
      </c>
      <c r="L64" s="1258">
        <f aca="true" t="shared" si="8" ref="L64:L69">I64/H64</f>
        <v>1</v>
      </c>
      <c r="M64" s="1250">
        <f>I64/I125</f>
        <v>0.012880249382443396</v>
      </c>
    </row>
    <row r="65" spans="1:13" s="1246" customFormat="1" ht="68.25" customHeight="1">
      <c r="A65" s="1223"/>
      <c r="B65" s="1256" t="s">
        <v>543</v>
      </c>
      <c r="C65" s="1470" t="s">
        <v>678</v>
      </c>
      <c r="D65" s="1470"/>
      <c r="E65" s="1470"/>
      <c r="F65" s="1470"/>
      <c r="G65" s="1259">
        <v>0</v>
      </c>
      <c r="H65" s="1259">
        <v>129067.32</v>
      </c>
      <c r="I65" s="1260">
        <v>129067.32</v>
      </c>
      <c r="J65" s="1260">
        <f t="shared" si="7"/>
        <v>129067.32</v>
      </c>
      <c r="K65" s="1260">
        <v>0</v>
      </c>
      <c r="L65" s="1258">
        <f t="shared" si="8"/>
        <v>1</v>
      </c>
      <c r="M65" s="1250">
        <f>I65/I125</f>
        <v>0.0015080738791637734</v>
      </c>
    </row>
    <row r="66" spans="1:13" s="1246" customFormat="1" ht="83.25" customHeight="1">
      <c r="A66" s="1223"/>
      <c r="B66" s="1256" t="s">
        <v>445</v>
      </c>
      <c r="C66" s="1470" t="s">
        <v>544</v>
      </c>
      <c r="D66" s="1470"/>
      <c r="E66" s="1470"/>
      <c r="F66" s="1470"/>
      <c r="G66" s="1259">
        <v>199743.62</v>
      </c>
      <c r="H66" s="1259">
        <v>210309.26</v>
      </c>
      <c r="I66" s="1260">
        <v>142827.34</v>
      </c>
      <c r="J66" s="1260">
        <f t="shared" si="7"/>
        <v>142827.34</v>
      </c>
      <c r="K66" s="1260">
        <v>0</v>
      </c>
      <c r="L66" s="1258">
        <f t="shared" si="8"/>
        <v>0.6791300582770344</v>
      </c>
      <c r="M66" s="1250">
        <f>I66/I125</f>
        <v>0.0016688514233071793</v>
      </c>
    </row>
    <row r="67" spans="1:13" s="775" customFormat="1" ht="65.25" customHeight="1">
      <c r="A67" s="1251"/>
      <c r="B67" s="1256" t="s">
        <v>543</v>
      </c>
      <c r="C67" s="1470" t="s">
        <v>544</v>
      </c>
      <c r="D67" s="1470"/>
      <c r="E67" s="1470"/>
      <c r="F67" s="1470"/>
      <c r="G67" s="1259">
        <v>35248.88</v>
      </c>
      <c r="H67" s="1259">
        <v>24683.24</v>
      </c>
      <c r="I67" s="1260">
        <v>16833.33</v>
      </c>
      <c r="J67" s="1260">
        <f t="shared" si="7"/>
        <v>16833.33</v>
      </c>
      <c r="K67" s="1260">
        <v>0</v>
      </c>
      <c r="L67" s="1258">
        <f t="shared" si="8"/>
        <v>0.681974084439482</v>
      </c>
      <c r="M67" s="1250">
        <v>0</v>
      </c>
    </row>
    <row r="68" spans="1:13" s="1246" customFormat="1" ht="70.5" customHeight="1">
      <c r="A68" s="1223"/>
      <c r="B68" s="1256" t="s">
        <v>445</v>
      </c>
      <c r="C68" s="1470" t="s">
        <v>679</v>
      </c>
      <c r="D68" s="1470"/>
      <c r="E68" s="1470"/>
      <c r="F68" s="1470"/>
      <c r="G68" s="1259">
        <v>286125</v>
      </c>
      <c r="H68" s="1259">
        <v>345333.17</v>
      </c>
      <c r="I68" s="1260">
        <v>261758.81</v>
      </c>
      <c r="J68" s="1260">
        <f t="shared" si="7"/>
        <v>261758.81</v>
      </c>
      <c r="K68" s="1260">
        <v>0</v>
      </c>
      <c r="L68" s="1258">
        <f t="shared" si="8"/>
        <v>0.757989190554733</v>
      </c>
      <c r="M68" s="1250">
        <f>I68/I110</f>
        <v>0.01764355013622654</v>
      </c>
    </row>
    <row r="69" spans="1:13" s="1246" customFormat="1" ht="67.5" customHeight="1" hidden="1">
      <c r="A69" s="1223"/>
      <c r="B69" s="1235" t="s">
        <v>100</v>
      </c>
      <c r="C69" s="1473" t="s">
        <v>101</v>
      </c>
      <c r="D69" s="1473"/>
      <c r="E69" s="1473"/>
      <c r="F69" s="1473"/>
      <c r="G69" s="1232">
        <v>0</v>
      </c>
      <c r="H69" s="1232">
        <v>0</v>
      </c>
      <c r="I69" s="1232">
        <v>0</v>
      </c>
      <c r="J69" s="1268">
        <v>0</v>
      </c>
      <c r="K69" s="1269">
        <f aca="true" t="shared" si="9" ref="K69:K81">I69</f>
        <v>0</v>
      </c>
      <c r="L69" s="1233" t="e">
        <f t="shared" si="8"/>
        <v>#DIV/0!</v>
      </c>
      <c r="M69" s="1234">
        <f aca="true" t="shared" si="10" ref="M69:M81">I69/I$125</f>
        <v>0</v>
      </c>
    </row>
    <row r="70" spans="1:13" s="1246" customFormat="1" ht="45.75" customHeight="1" hidden="1">
      <c r="A70" s="1223"/>
      <c r="B70" s="1235" t="s">
        <v>100</v>
      </c>
      <c r="C70" s="1473" t="s">
        <v>102</v>
      </c>
      <c r="D70" s="1473"/>
      <c r="E70" s="1473"/>
      <c r="F70" s="1473"/>
      <c r="G70" s="1232">
        <v>0</v>
      </c>
      <c r="H70" s="1232">
        <v>0</v>
      </c>
      <c r="I70" s="1232">
        <v>0</v>
      </c>
      <c r="J70" s="1232">
        <v>0</v>
      </c>
      <c r="K70" s="1268">
        <f t="shared" si="9"/>
        <v>0</v>
      </c>
      <c r="L70" s="1233">
        <v>0</v>
      </c>
      <c r="M70" s="1234">
        <f t="shared" si="10"/>
        <v>0</v>
      </c>
    </row>
    <row r="71" spans="1:13" s="1246" customFormat="1" ht="80.25" customHeight="1" hidden="1">
      <c r="A71" s="1223"/>
      <c r="B71" s="1235" t="s">
        <v>100</v>
      </c>
      <c r="C71" s="1473" t="s">
        <v>392</v>
      </c>
      <c r="D71" s="1473"/>
      <c r="E71" s="1473"/>
      <c r="F71" s="1473"/>
      <c r="G71" s="1232">
        <v>0</v>
      </c>
      <c r="H71" s="1232">
        <v>0</v>
      </c>
      <c r="I71" s="1232">
        <v>0</v>
      </c>
      <c r="J71" s="1232">
        <v>0</v>
      </c>
      <c r="K71" s="1232">
        <f t="shared" si="9"/>
        <v>0</v>
      </c>
      <c r="L71" s="1233">
        <v>0</v>
      </c>
      <c r="M71" s="1234">
        <f t="shared" si="10"/>
        <v>0</v>
      </c>
    </row>
    <row r="72" spans="1:13" s="775" customFormat="1" ht="81.75" customHeight="1">
      <c r="A72" s="1251"/>
      <c r="B72" s="1256" t="s">
        <v>100</v>
      </c>
      <c r="C72" s="1470" t="s">
        <v>687</v>
      </c>
      <c r="D72" s="1470"/>
      <c r="E72" s="1470"/>
      <c r="F72" s="1470"/>
      <c r="G72" s="1257">
        <v>445410</v>
      </c>
      <c r="H72" s="1257">
        <v>509410</v>
      </c>
      <c r="I72" s="1257">
        <v>664150</v>
      </c>
      <c r="J72" s="1257">
        <v>0</v>
      </c>
      <c r="K72" s="1259">
        <f t="shared" si="9"/>
        <v>664150</v>
      </c>
      <c r="L72" s="1258">
        <f>I72/H72</f>
        <v>1.3037631770086964</v>
      </c>
      <c r="M72" s="1250">
        <f t="shared" si="10"/>
        <v>0.00776019264091499</v>
      </c>
    </row>
    <row r="73" spans="1:13" s="1246" customFormat="1" ht="86.25" customHeight="1">
      <c r="A73" s="1223"/>
      <c r="B73" s="1256" t="s">
        <v>100</v>
      </c>
      <c r="C73" s="1470" t="s">
        <v>680</v>
      </c>
      <c r="D73" s="1470"/>
      <c r="E73" s="1470"/>
      <c r="F73" s="1470"/>
      <c r="G73" s="1257">
        <v>700000</v>
      </c>
      <c r="H73" s="1257">
        <v>0</v>
      </c>
      <c r="I73" s="1257">
        <v>0</v>
      </c>
      <c r="J73" s="1257">
        <v>0</v>
      </c>
      <c r="K73" s="1257">
        <f t="shared" si="9"/>
        <v>0</v>
      </c>
      <c r="L73" s="1258">
        <v>0</v>
      </c>
      <c r="M73" s="1250">
        <f t="shared" si="10"/>
        <v>0</v>
      </c>
    </row>
    <row r="74" spans="1:13" s="1246" customFormat="1" ht="78.75" customHeight="1">
      <c r="A74" s="1223"/>
      <c r="B74" s="1256" t="s">
        <v>100</v>
      </c>
      <c r="C74" s="1470" t="s">
        <v>540</v>
      </c>
      <c r="D74" s="1470"/>
      <c r="E74" s="1470"/>
      <c r="F74" s="1470"/>
      <c r="G74" s="1257">
        <v>170000</v>
      </c>
      <c r="H74" s="1257">
        <v>240000</v>
      </c>
      <c r="I74" s="1257">
        <v>172680.57</v>
      </c>
      <c r="J74" s="1257">
        <v>0</v>
      </c>
      <c r="K74" s="1257">
        <f t="shared" si="9"/>
        <v>172680.57</v>
      </c>
      <c r="L74" s="1258">
        <f>I74/H74</f>
        <v>0.719502375</v>
      </c>
      <c r="M74" s="1250">
        <f t="shared" si="10"/>
        <v>0.00201766843114207</v>
      </c>
    </row>
    <row r="75" spans="1:13" s="1246" customFormat="1" ht="87" customHeight="1">
      <c r="A75" s="1223"/>
      <c r="B75" s="1256" t="s">
        <v>100</v>
      </c>
      <c r="C75" s="1470" t="s">
        <v>545</v>
      </c>
      <c r="D75" s="1470"/>
      <c r="E75" s="1470"/>
      <c r="F75" s="1470"/>
      <c r="G75" s="1257">
        <v>0</v>
      </c>
      <c r="H75" s="1257">
        <v>222000</v>
      </c>
      <c r="I75" s="1257">
        <v>246056.3</v>
      </c>
      <c r="J75" s="1257">
        <v>0</v>
      </c>
      <c r="K75" s="1257">
        <f t="shared" si="9"/>
        <v>246056.3</v>
      </c>
      <c r="L75" s="1258">
        <f aca="true" t="shared" si="11" ref="L75:L84">I75/H75</f>
        <v>1.1083617117117117</v>
      </c>
      <c r="M75" s="1250">
        <f t="shared" si="10"/>
        <v>0.0028750196318764903</v>
      </c>
    </row>
    <row r="76" spans="1:13" s="775" customFormat="1" ht="112.5" customHeight="1">
      <c r="A76" s="1251"/>
      <c r="B76" s="1256" t="s">
        <v>100</v>
      </c>
      <c r="C76" s="1470" t="s">
        <v>688</v>
      </c>
      <c r="D76" s="1470"/>
      <c r="E76" s="1470"/>
      <c r="F76" s="1470"/>
      <c r="G76" s="1257">
        <v>0</v>
      </c>
      <c r="H76" s="1257">
        <v>644700</v>
      </c>
      <c r="I76" s="1257">
        <v>679732.28</v>
      </c>
      <c r="J76" s="1257">
        <v>0</v>
      </c>
      <c r="K76" s="1257">
        <f t="shared" si="9"/>
        <v>679732.28</v>
      </c>
      <c r="L76" s="1258">
        <f t="shared" si="11"/>
        <v>1.054338886303707</v>
      </c>
      <c r="M76" s="1250">
        <f t="shared" si="10"/>
        <v>0.007942262195360036</v>
      </c>
    </row>
    <row r="77" spans="1:13" s="1246" customFormat="1" ht="120.75" customHeight="1">
      <c r="A77" s="1223"/>
      <c r="B77" s="1256" t="s">
        <v>100</v>
      </c>
      <c r="C77" s="1470" t="s">
        <v>689</v>
      </c>
      <c r="D77" s="1470"/>
      <c r="E77" s="1470"/>
      <c r="F77" s="1470"/>
      <c r="G77" s="1257">
        <v>340000</v>
      </c>
      <c r="H77" s="1257">
        <v>628000</v>
      </c>
      <c r="I77" s="1257">
        <v>298259.65</v>
      </c>
      <c r="J77" s="1257">
        <v>0</v>
      </c>
      <c r="K77" s="1257">
        <f t="shared" si="9"/>
        <v>298259.65</v>
      </c>
      <c r="L77" s="1258">
        <f t="shared" si="11"/>
        <v>0.47493574840764335</v>
      </c>
      <c r="M77" s="1250">
        <f t="shared" si="10"/>
        <v>0.003484984327353581</v>
      </c>
    </row>
    <row r="78" spans="1:13" s="775" customFormat="1" ht="71.25" customHeight="1">
      <c r="A78" s="1251"/>
      <c r="B78" s="1256" t="s">
        <v>100</v>
      </c>
      <c r="C78" s="1470" t="s">
        <v>690</v>
      </c>
      <c r="D78" s="1470"/>
      <c r="E78" s="1470"/>
      <c r="F78" s="1470"/>
      <c r="G78" s="1257">
        <v>500000</v>
      </c>
      <c r="H78" s="1257">
        <v>0</v>
      </c>
      <c r="I78" s="1257">
        <v>0</v>
      </c>
      <c r="J78" s="1257">
        <v>0</v>
      </c>
      <c r="K78" s="1257">
        <f t="shared" si="9"/>
        <v>0</v>
      </c>
      <c r="L78" s="1258" t="s">
        <v>17</v>
      </c>
      <c r="M78" s="1250">
        <f t="shared" si="10"/>
        <v>0</v>
      </c>
    </row>
    <row r="79" spans="1:13" s="775" customFormat="1" ht="83.25" customHeight="1">
      <c r="A79" s="1251"/>
      <c r="B79" s="1256" t="s">
        <v>100</v>
      </c>
      <c r="C79" s="1470" t="s">
        <v>816</v>
      </c>
      <c r="D79" s="1470"/>
      <c r="E79" s="1470"/>
      <c r="F79" s="1470"/>
      <c r="G79" s="1257">
        <v>985000</v>
      </c>
      <c r="H79" s="1257">
        <v>985000</v>
      </c>
      <c r="I79" s="1257">
        <v>500000</v>
      </c>
      <c r="J79" s="1257">
        <v>0</v>
      </c>
      <c r="K79" s="1257">
        <f t="shared" si="9"/>
        <v>500000</v>
      </c>
      <c r="L79" s="1258">
        <f t="shared" si="11"/>
        <v>0.5076142131979695</v>
      </c>
      <c r="M79" s="1250">
        <f t="shared" si="10"/>
        <v>0.005842198781084838</v>
      </c>
    </row>
    <row r="80" spans="1:13" s="775" customFormat="1" ht="119.25" customHeight="1">
      <c r="A80" s="1251"/>
      <c r="B80" s="1256" t="s">
        <v>100</v>
      </c>
      <c r="C80" s="1470" t="s">
        <v>877</v>
      </c>
      <c r="D80" s="1470"/>
      <c r="E80" s="1470"/>
      <c r="F80" s="1470"/>
      <c r="G80" s="1257">
        <v>0</v>
      </c>
      <c r="H80" s="1257">
        <v>0</v>
      </c>
      <c r="I80" s="1257">
        <v>240859.58</v>
      </c>
      <c r="J80" s="1257">
        <v>0</v>
      </c>
      <c r="K80" s="1257">
        <f t="shared" si="9"/>
        <v>240859.58</v>
      </c>
      <c r="L80" s="1359">
        <v>0</v>
      </c>
      <c r="M80" s="1360">
        <f t="shared" si="10"/>
        <v>0.002814299089377212</v>
      </c>
    </row>
    <row r="81" spans="1:13" s="1246" customFormat="1" ht="73.5" customHeight="1">
      <c r="A81" s="1251"/>
      <c r="B81" s="1256" t="s">
        <v>100</v>
      </c>
      <c r="C81" s="1470" t="s">
        <v>801</v>
      </c>
      <c r="D81" s="1470"/>
      <c r="E81" s="1470"/>
      <c r="F81" s="1470"/>
      <c r="G81" s="1257">
        <v>0</v>
      </c>
      <c r="H81" s="1257">
        <v>190000</v>
      </c>
      <c r="I81" s="1257">
        <v>190446</v>
      </c>
      <c r="J81" s="1257">
        <v>0</v>
      </c>
      <c r="K81" s="1257">
        <f t="shared" si="9"/>
        <v>190446</v>
      </c>
      <c r="L81" s="1258">
        <f t="shared" si="11"/>
        <v>1.0023473684210527</v>
      </c>
      <c r="M81" s="1250">
        <f t="shared" si="10"/>
        <v>0.002225246778124966</v>
      </c>
    </row>
    <row r="82" spans="1:13" s="775" customFormat="1" ht="33" customHeight="1">
      <c r="A82" s="1251"/>
      <c r="B82" s="1256"/>
      <c r="C82" s="1478" t="s">
        <v>379</v>
      </c>
      <c r="D82" s="1478"/>
      <c r="E82" s="1478"/>
      <c r="F82" s="1478"/>
      <c r="G82" s="1255">
        <f>SUM(G83:G85)</f>
        <v>430000</v>
      </c>
      <c r="H82" s="1255">
        <f>SUM(H83:H85)</f>
        <v>575000</v>
      </c>
      <c r="I82" s="1255">
        <f>SUM(I83:I85)</f>
        <v>575000</v>
      </c>
      <c r="J82" s="1255">
        <f>SUM(J83:J85)</f>
        <v>0</v>
      </c>
      <c r="K82" s="1255">
        <f>SUM(K83:K85)</f>
        <v>575000</v>
      </c>
      <c r="L82" s="1249">
        <f t="shared" si="11"/>
        <v>1</v>
      </c>
      <c r="M82" s="1253">
        <f>I82/I125</f>
        <v>0.006718528598247564</v>
      </c>
    </row>
    <row r="83" spans="1:13" s="775" customFormat="1" ht="72" customHeight="1">
      <c r="A83" s="1251"/>
      <c r="B83" s="1256" t="s">
        <v>382</v>
      </c>
      <c r="C83" s="1470" t="s">
        <v>681</v>
      </c>
      <c r="D83" s="1470"/>
      <c r="E83" s="1470"/>
      <c r="F83" s="1470"/>
      <c r="G83" s="1257">
        <v>330000</v>
      </c>
      <c r="H83" s="1257">
        <v>0</v>
      </c>
      <c r="I83" s="1257">
        <v>0</v>
      </c>
      <c r="J83" s="1257">
        <v>0</v>
      </c>
      <c r="K83" s="1257">
        <f>I83</f>
        <v>0</v>
      </c>
      <c r="L83" s="1258" t="s">
        <v>17</v>
      </c>
      <c r="M83" s="1250">
        <f>I83/I125</f>
        <v>0</v>
      </c>
    </row>
    <row r="84" spans="1:13" s="1246" customFormat="1" ht="84" customHeight="1">
      <c r="A84" s="1223"/>
      <c r="B84" s="1256" t="s">
        <v>382</v>
      </c>
      <c r="C84" s="1470" t="s">
        <v>440</v>
      </c>
      <c r="D84" s="1470"/>
      <c r="E84" s="1470"/>
      <c r="F84" s="1470"/>
      <c r="G84" s="1257">
        <v>0</v>
      </c>
      <c r="H84" s="1257">
        <v>500000</v>
      </c>
      <c r="I84" s="1257">
        <v>500000</v>
      </c>
      <c r="J84" s="1257">
        <v>0</v>
      </c>
      <c r="K84" s="1257">
        <f>I84</f>
        <v>500000</v>
      </c>
      <c r="L84" s="1258">
        <f t="shared" si="11"/>
        <v>1</v>
      </c>
      <c r="M84" s="1250">
        <f>I84/I125</f>
        <v>0.005842198781084838</v>
      </c>
    </row>
    <row r="85" spans="1:13" s="1246" customFormat="1" ht="68.25" customHeight="1">
      <c r="A85" s="1251"/>
      <c r="B85" s="1256" t="s">
        <v>382</v>
      </c>
      <c r="C85" s="1470" t="s">
        <v>682</v>
      </c>
      <c r="D85" s="1470"/>
      <c r="E85" s="1470"/>
      <c r="F85" s="1470"/>
      <c r="G85" s="1257">
        <v>100000</v>
      </c>
      <c r="H85" s="1257">
        <v>75000</v>
      </c>
      <c r="I85" s="1257">
        <v>75000</v>
      </c>
      <c r="J85" s="1257">
        <v>0</v>
      </c>
      <c r="K85" s="1257">
        <f>I85</f>
        <v>75000</v>
      </c>
      <c r="L85" s="1258">
        <f aca="true" t="shared" si="12" ref="L85:L91">I85/H85</f>
        <v>1</v>
      </c>
      <c r="M85" s="1250">
        <f>I85/I125</f>
        <v>0.0008763298171627256</v>
      </c>
    </row>
    <row r="86" spans="1:13" s="775" customFormat="1" ht="66" customHeight="1">
      <c r="A86" s="1251"/>
      <c r="B86" s="1256"/>
      <c r="C86" s="1478" t="s">
        <v>393</v>
      </c>
      <c r="D86" s="1478"/>
      <c r="E86" s="1478"/>
      <c r="F86" s="1478"/>
      <c r="G86" s="1255">
        <f>SUM(G87:G88)</f>
        <v>802000</v>
      </c>
      <c r="H86" s="1255">
        <f>SUM(H87:H88)</f>
        <v>802000</v>
      </c>
      <c r="I86" s="1255">
        <f>SUM(I87:I88)</f>
        <v>409687.32</v>
      </c>
      <c r="J86" s="1255">
        <f>SUM(J87:J88)</f>
        <v>0</v>
      </c>
      <c r="K86" s="1255">
        <f>SUM(K87:K88)</f>
        <v>409687.32</v>
      </c>
      <c r="L86" s="1249">
        <f t="shared" si="12"/>
        <v>0.5108320698254364</v>
      </c>
      <c r="M86" s="1253">
        <f>I86/I125</f>
        <v>0.004786949523059828</v>
      </c>
    </row>
    <row r="87" spans="1:13" s="775" customFormat="1" ht="75" customHeight="1">
      <c r="A87" s="1251"/>
      <c r="B87" s="1256" t="s">
        <v>306</v>
      </c>
      <c r="C87" s="1470" t="s">
        <v>683</v>
      </c>
      <c r="D87" s="1470"/>
      <c r="E87" s="1470"/>
      <c r="F87" s="1470"/>
      <c r="G87" s="1257">
        <v>802000</v>
      </c>
      <c r="H87" s="1257">
        <v>802000</v>
      </c>
      <c r="I87" s="1257">
        <v>409687.32</v>
      </c>
      <c r="J87" s="1257">
        <v>0</v>
      </c>
      <c r="K87" s="1257">
        <f>I87</f>
        <v>409687.32</v>
      </c>
      <c r="L87" s="1258">
        <f t="shared" si="12"/>
        <v>0.5108320698254364</v>
      </c>
      <c r="M87" s="1250">
        <f>I87/I125</f>
        <v>0.004786949523059828</v>
      </c>
    </row>
    <row r="88" spans="1:13" s="1246" customFormat="1" ht="2.25" customHeight="1" hidden="1">
      <c r="A88" s="1223"/>
      <c r="B88" s="1235" t="s">
        <v>541</v>
      </c>
      <c r="C88" s="1473" t="s">
        <v>369</v>
      </c>
      <c r="D88" s="1473"/>
      <c r="E88" s="1473"/>
      <c r="F88" s="1473"/>
      <c r="G88" s="1232">
        <v>0</v>
      </c>
      <c r="H88" s="1232">
        <v>0</v>
      </c>
      <c r="I88" s="1232">
        <v>0</v>
      </c>
      <c r="J88" s="1232">
        <v>0</v>
      </c>
      <c r="K88" s="1232">
        <f>I88</f>
        <v>0</v>
      </c>
      <c r="L88" s="1233" t="e">
        <f t="shared" si="12"/>
        <v>#DIV/0!</v>
      </c>
      <c r="M88" s="1234">
        <f>I88/I125</f>
        <v>0</v>
      </c>
    </row>
    <row r="89" spans="1:13" s="1267" customFormat="1" ht="15" customHeight="1">
      <c r="A89" s="1263"/>
      <c r="B89" s="1270"/>
      <c r="C89" s="1478" t="s">
        <v>380</v>
      </c>
      <c r="D89" s="1478"/>
      <c r="E89" s="1478"/>
      <c r="F89" s="1478"/>
      <c r="G89" s="1255">
        <f>SUM(G90:G91)</f>
        <v>19466105</v>
      </c>
      <c r="H89" s="1255">
        <f>SUM(H90:H91)</f>
        <v>19466105</v>
      </c>
      <c r="I89" s="1255">
        <f>SUM(I90:I91)</f>
        <v>19206223.91</v>
      </c>
      <c r="J89" s="1255">
        <f>SUM(J90:J91)</f>
        <v>19206223.91</v>
      </c>
      <c r="K89" s="1255">
        <f>SUM(K90:K91)</f>
        <v>0</v>
      </c>
      <c r="L89" s="1249">
        <f t="shared" si="12"/>
        <v>0.9866495588100445</v>
      </c>
      <c r="M89" s="1253">
        <f>I89/I125</f>
        <v>0.22441315583248894</v>
      </c>
    </row>
    <row r="90" spans="1:13" s="1274" customFormat="1" ht="15" customHeight="1">
      <c r="A90" s="1271"/>
      <c r="B90" s="1272" t="s">
        <v>103</v>
      </c>
      <c r="C90" s="1486" t="s">
        <v>104</v>
      </c>
      <c r="D90" s="1486"/>
      <c r="E90" s="1486"/>
      <c r="F90" s="1486"/>
      <c r="G90" s="1273">
        <v>18738105</v>
      </c>
      <c r="H90" s="1273">
        <v>18738105</v>
      </c>
      <c r="I90" s="1273">
        <v>18915346</v>
      </c>
      <c r="J90" s="1273">
        <f>I90</f>
        <v>18915346</v>
      </c>
      <c r="K90" s="1273">
        <v>0</v>
      </c>
      <c r="L90" s="1225">
        <f t="shared" si="12"/>
        <v>1.0094588540303302</v>
      </c>
      <c r="M90" s="1226">
        <f>I90/I125</f>
        <v>0.22101442268999594</v>
      </c>
    </row>
    <row r="91" spans="1:13" s="23" customFormat="1" ht="15" customHeight="1">
      <c r="A91" s="1275"/>
      <c r="B91" s="1272" t="s">
        <v>105</v>
      </c>
      <c r="C91" s="1486" t="s">
        <v>106</v>
      </c>
      <c r="D91" s="1486"/>
      <c r="E91" s="1486"/>
      <c r="F91" s="1486"/>
      <c r="G91" s="1216">
        <v>728000</v>
      </c>
      <c r="H91" s="1216">
        <v>728000</v>
      </c>
      <c r="I91" s="1216">
        <v>290877.91</v>
      </c>
      <c r="J91" s="1216">
        <f>I91</f>
        <v>290877.91</v>
      </c>
      <c r="K91" s="1216">
        <v>0</v>
      </c>
      <c r="L91" s="1225">
        <f t="shared" si="12"/>
        <v>0.39955756868131864</v>
      </c>
      <c r="M91" s="1226">
        <f>I91/I125</f>
        <v>0.00339873314249301</v>
      </c>
    </row>
    <row r="92" spans="1:13" s="1274" customFormat="1" ht="15">
      <c r="A92" s="1271"/>
      <c r="B92" s="1276"/>
      <c r="C92" s="1468"/>
      <c r="D92" s="1468"/>
      <c r="E92" s="1468"/>
      <c r="F92" s="1468"/>
      <c r="G92" s="1232"/>
      <c r="H92" s="1232"/>
      <c r="I92" s="1232"/>
      <c r="J92" s="1232"/>
      <c r="K92" s="1232"/>
      <c r="L92" s="1233"/>
      <c r="M92" s="1234"/>
    </row>
    <row r="93" spans="1:13" s="22" customFormat="1" ht="15.75" customHeight="1">
      <c r="A93" s="1251"/>
      <c r="B93" s="1254"/>
      <c r="C93" s="1478" t="s">
        <v>381</v>
      </c>
      <c r="D93" s="1478"/>
      <c r="E93" s="1478"/>
      <c r="F93" s="1478"/>
      <c r="G93" s="1255">
        <f>SUM(G94:G108)</f>
        <v>20277</v>
      </c>
      <c r="H93" s="1255">
        <f>SUM(H94:H108)</f>
        <v>183543</v>
      </c>
      <c r="I93" s="1255">
        <f>SUM(I94:I108)</f>
        <v>431677.98</v>
      </c>
      <c r="J93" s="1255">
        <f>SUM(J94:J108)</f>
        <v>431677.98</v>
      </c>
      <c r="K93" s="1255">
        <f>SUM(K94:K108)</f>
        <v>0</v>
      </c>
      <c r="L93" s="1249">
        <f>I93/H93</f>
        <v>2.3519174253444697</v>
      </c>
      <c r="M93" s="1253">
        <f>I93/I125</f>
        <v>0.00504389713715433</v>
      </c>
    </row>
    <row r="94" spans="1:13" s="1228" customFormat="1" ht="50.25" customHeight="1" hidden="1">
      <c r="A94" s="1223"/>
      <c r="B94" s="1235" t="s">
        <v>107</v>
      </c>
      <c r="C94" s="1500" t="s">
        <v>305</v>
      </c>
      <c r="D94" s="1500"/>
      <c r="E94" s="1500"/>
      <c r="F94" s="1500"/>
      <c r="G94" s="1268">
        <v>0</v>
      </c>
      <c r="H94" s="1268">
        <v>0</v>
      </c>
      <c r="I94" s="1277">
        <v>0</v>
      </c>
      <c r="J94" s="1277">
        <v>0</v>
      </c>
      <c r="K94" s="1277">
        <f>I94</f>
        <v>0</v>
      </c>
      <c r="L94" s="1233" t="e">
        <f>I94/H94</f>
        <v>#DIV/0!</v>
      </c>
      <c r="M94" s="1234">
        <f>I94/I125</f>
        <v>0</v>
      </c>
    </row>
    <row r="95" spans="1:13" s="1228" customFormat="1" ht="35.25" customHeight="1" hidden="1">
      <c r="A95" s="1223"/>
      <c r="B95" s="1235" t="s">
        <v>310</v>
      </c>
      <c r="C95" s="1473" t="s">
        <v>311</v>
      </c>
      <c r="D95" s="1473"/>
      <c r="E95" s="1473"/>
      <c r="F95" s="1473"/>
      <c r="G95" s="1268">
        <v>0</v>
      </c>
      <c r="H95" s="1268">
        <v>0</v>
      </c>
      <c r="I95" s="1277">
        <v>0</v>
      </c>
      <c r="J95" s="1277">
        <f>I95</f>
        <v>0</v>
      </c>
      <c r="K95" s="1277">
        <v>0</v>
      </c>
      <c r="L95" s="1233">
        <v>0</v>
      </c>
      <c r="M95" s="1234">
        <v>0</v>
      </c>
    </row>
    <row r="96" spans="1:13" s="1228" customFormat="1" ht="15" customHeight="1" hidden="1">
      <c r="A96" s="1223"/>
      <c r="B96" s="1276" t="s">
        <v>306</v>
      </c>
      <c r="C96" s="1473" t="s">
        <v>307</v>
      </c>
      <c r="D96" s="1473"/>
      <c r="E96" s="1473"/>
      <c r="F96" s="1473"/>
      <c r="G96" s="1268">
        <v>0</v>
      </c>
      <c r="H96" s="1268">
        <v>0</v>
      </c>
      <c r="I96" s="1268">
        <v>0</v>
      </c>
      <c r="J96" s="1268">
        <v>0</v>
      </c>
      <c r="K96" s="1277">
        <f>I96</f>
        <v>0</v>
      </c>
      <c r="L96" s="1233">
        <v>0</v>
      </c>
      <c r="M96" s="1234">
        <f>I95/I125</f>
        <v>0</v>
      </c>
    </row>
    <row r="97" spans="1:13" s="1228" customFormat="1" ht="48" customHeight="1" hidden="1">
      <c r="A97" s="1223"/>
      <c r="B97" s="1276" t="s">
        <v>306</v>
      </c>
      <c r="C97" s="1473" t="s">
        <v>308</v>
      </c>
      <c r="D97" s="1473"/>
      <c r="E97" s="1473"/>
      <c r="F97" s="1473"/>
      <c r="G97" s="1268">
        <v>0</v>
      </c>
      <c r="H97" s="1268">
        <v>0</v>
      </c>
      <c r="I97" s="1268">
        <v>0</v>
      </c>
      <c r="J97" s="1268">
        <v>0</v>
      </c>
      <c r="K97" s="1268">
        <f>I97</f>
        <v>0</v>
      </c>
      <c r="L97" s="1233">
        <v>0</v>
      </c>
      <c r="M97" s="1234">
        <f>I97/I125</f>
        <v>0</v>
      </c>
    </row>
    <row r="98" spans="1:13" s="1228" customFormat="1" ht="40.5" customHeight="1" hidden="1">
      <c r="A98" s="1223"/>
      <c r="B98" s="1276" t="s">
        <v>108</v>
      </c>
      <c r="C98" s="1473" t="s">
        <v>309</v>
      </c>
      <c r="D98" s="1473"/>
      <c r="E98" s="1473"/>
      <c r="F98" s="1473"/>
      <c r="G98" s="1268">
        <v>0</v>
      </c>
      <c r="H98" s="1268">
        <v>0</v>
      </c>
      <c r="I98" s="1268">
        <v>0</v>
      </c>
      <c r="J98" s="1268">
        <f aca="true" t="shared" si="13" ref="J98:J108">I98</f>
        <v>0</v>
      </c>
      <c r="K98" s="1268">
        <v>0</v>
      </c>
      <c r="L98" s="1233">
        <v>0</v>
      </c>
      <c r="M98" s="1234">
        <f>I98/I125</f>
        <v>0</v>
      </c>
    </row>
    <row r="99" spans="1:13" s="1228" customFormat="1" ht="50.25" customHeight="1" hidden="1">
      <c r="A99" s="1223"/>
      <c r="B99" s="1276" t="s">
        <v>109</v>
      </c>
      <c r="C99" s="1473" t="s">
        <v>110</v>
      </c>
      <c r="D99" s="1473"/>
      <c r="E99" s="1473"/>
      <c r="F99" s="1473"/>
      <c r="G99" s="1268">
        <v>0</v>
      </c>
      <c r="H99" s="1268">
        <v>0</v>
      </c>
      <c r="I99" s="1268">
        <v>0</v>
      </c>
      <c r="J99" s="1268">
        <f t="shared" si="13"/>
        <v>0</v>
      </c>
      <c r="K99" s="1268">
        <v>0</v>
      </c>
      <c r="L99" s="1233">
        <v>0</v>
      </c>
      <c r="M99" s="1234">
        <v>0</v>
      </c>
    </row>
    <row r="100" spans="1:13" s="1159" customFormat="1" ht="34.5" customHeight="1">
      <c r="A100" s="1212"/>
      <c r="B100" s="1278" t="s">
        <v>441</v>
      </c>
      <c r="C100" s="1479" t="s">
        <v>443</v>
      </c>
      <c r="D100" s="1479"/>
      <c r="E100" s="1479"/>
      <c r="F100" s="1479"/>
      <c r="G100" s="1216">
        <v>19307</v>
      </c>
      <c r="H100" s="1216">
        <v>19307</v>
      </c>
      <c r="I100" s="1216">
        <v>67968.66</v>
      </c>
      <c r="J100" s="1216">
        <f t="shared" si="13"/>
        <v>67968.66</v>
      </c>
      <c r="K100" s="1216">
        <v>0</v>
      </c>
      <c r="L100" s="1225">
        <f>I100/H100</f>
        <v>3.5204153933806395</v>
      </c>
      <c r="M100" s="1226">
        <f>I100/I125</f>
        <v>0.0007941728452079396</v>
      </c>
    </row>
    <row r="101" spans="1:13" s="1159" customFormat="1" ht="34.5" customHeight="1">
      <c r="A101" s="1212"/>
      <c r="B101" s="1272" t="s">
        <v>819</v>
      </c>
      <c r="C101" s="1463" t="s">
        <v>820</v>
      </c>
      <c r="D101" s="1464"/>
      <c r="E101" s="1464"/>
      <c r="F101" s="1465"/>
      <c r="G101" s="1216">
        <v>0</v>
      </c>
      <c r="H101" s="1216">
        <v>4966</v>
      </c>
      <c r="I101" s="1216">
        <v>9969.84</v>
      </c>
      <c r="J101" s="1216">
        <f t="shared" si="13"/>
        <v>9969.84</v>
      </c>
      <c r="K101" s="1216">
        <v>0</v>
      </c>
      <c r="L101" s="1225">
        <f>I101/H101</f>
        <v>2.0076198147402335</v>
      </c>
      <c r="M101" s="1226">
        <f>I101/I125</f>
        <v>0.00011649157419122172</v>
      </c>
    </row>
    <row r="102" spans="1:13" s="1159" customFormat="1" ht="32.25" customHeight="1">
      <c r="A102" s="1212"/>
      <c r="B102" s="1272" t="s">
        <v>684</v>
      </c>
      <c r="C102" s="1465" t="s">
        <v>685</v>
      </c>
      <c r="D102" s="1465"/>
      <c r="E102" s="1465"/>
      <c r="F102" s="1465"/>
      <c r="G102" s="1216">
        <v>0</v>
      </c>
      <c r="H102" s="1216">
        <v>500</v>
      </c>
      <c r="I102" s="1216">
        <v>23000</v>
      </c>
      <c r="J102" s="1216">
        <f t="shared" si="13"/>
        <v>23000</v>
      </c>
      <c r="K102" s="1216">
        <v>0</v>
      </c>
      <c r="L102" s="1225">
        <f>I102/H102</f>
        <v>46</v>
      </c>
      <c r="M102" s="1226">
        <f>I102/I125</f>
        <v>0.0002687411439299025</v>
      </c>
    </row>
    <row r="103" spans="1:13" s="22" customFormat="1" ht="15" customHeight="1">
      <c r="A103" s="1251"/>
      <c r="B103" s="1252" t="s">
        <v>111</v>
      </c>
      <c r="C103" s="1477" t="s">
        <v>112</v>
      </c>
      <c r="D103" s="1477"/>
      <c r="E103" s="1477"/>
      <c r="F103" s="1477"/>
      <c r="G103" s="1259">
        <v>970</v>
      </c>
      <c r="H103" s="1259">
        <v>158770</v>
      </c>
      <c r="I103" s="1259">
        <v>324664.74</v>
      </c>
      <c r="J103" s="1259">
        <f t="shared" si="13"/>
        <v>324664.74</v>
      </c>
      <c r="K103" s="1259">
        <v>0</v>
      </c>
      <c r="L103" s="1258">
        <f>I103/H103</f>
        <v>2.0448745984757823</v>
      </c>
      <c r="M103" s="1250">
        <f>I103/I$125</f>
        <v>0.0037935118965784515</v>
      </c>
    </row>
    <row r="104" spans="1:13" s="1228" customFormat="1" ht="51.75" customHeight="1">
      <c r="A104" s="1223"/>
      <c r="B104" s="1247" t="s">
        <v>546</v>
      </c>
      <c r="C104" s="1477" t="s">
        <v>691</v>
      </c>
      <c r="D104" s="1477"/>
      <c r="E104" s="1477"/>
      <c r="F104" s="1477"/>
      <c r="G104" s="1257">
        <v>0</v>
      </c>
      <c r="H104" s="1257">
        <v>0</v>
      </c>
      <c r="I104" s="1257">
        <v>6000</v>
      </c>
      <c r="J104" s="1259">
        <f t="shared" si="13"/>
        <v>6000</v>
      </c>
      <c r="K104" s="1257">
        <v>0</v>
      </c>
      <c r="L104" s="1258">
        <v>0</v>
      </c>
      <c r="M104" s="1250">
        <f>I104/I125</f>
        <v>7.010638537301805E-05</v>
      </c>
    </row>
    <row r="105" spans="1:13" s="1228" customFormat="1" ht="85.5" customHeight="1">
      <c r="A105" s="1223"/>
      <c r="B105" s="1278" t="s">
        <v>821</v>
      </c>
      <c r="C105" s="1493" t="s">
        <v>822</v>
      </c>
      <c r="D105" s="1494"/>
      <c r="E105" s="1494"/>
      <c r="F105" s="1495"/>
      <c r="G105" s="1224">
        <v>0</v>
      </c>
      <c r="H105" s="1224">
        <v>0</v>
      </c>
      <c r="I105" s="1224">
        <v>74.74</v>
      </c>
      <c r="J105" s="1216">
        <f t="shared" si="13"/>
        <v>74.74</v>
      </c>
      <c r="K105" s="1224">
        <v>0</v>
      </c>
      <c r="L105" s="1225" t="s">
        <v>17</v>
      </c>
      <c r="M105" s="1226">
        <f>I105/I$125</f>
        <v>8.732918737965615E-07</v>
      </c>
    </row>
    <row r="106" spans="1:13" s="1228" customFormat="1" ht="50.25" customHeight="1" hidden="1">
      <c r="A106" s="1223"/>
      <c r="B106" s="1276" t="s">
        <v>113</v>
      </c>
      <c r="C106" s="1475" t="s">
        <v>114</v>
      </c>
      <c r="D106" s="1475"/>
      <c r="E106" s="1475"/>
      <c r="F106" s="1475"/>
      <c r="G106" s="1232">
        <v>0</v>
      </c>
      <c r="H106" s="1232">
        <v>0</v>
      </c>
      <c r="I106" s="1232">
        <v>0</v>
      </c>
      <c r="J106" s="1268">
        <f t="shared" si="13"/>
        <v>0</v>
      </c>
      <c r="K106" s="1232">
        <v>0</v>
      </c>
      <c r="L106" s="1233" t="s">
        <v>17</v>
      </c>
      <c r="M106" s="1234">
        <v>1</v>
      </c>
    </row>
    <row r="107" spans="1:13" s="1228" customFormat="1" ht="47.25" customHeight="1" hidden="1">
      <c r="A107" s="1223"/>
      <c r="B107" s="1276" t="s">
        <v>115</v>
      </c>
      <c r="C107" s="1475" t="s">
        <v>116</v>
      </c>
      <c r="D107" s="1475"/>
      <c r="E107" s="1475"/>
      <c r="F107" s="1475"/>
      <c r="G107" s="1232">
        <v>0</v>
      </c>
      <c r="H107" s="1232">
        <v>0</v>
      </c>
      <c r="I107" s="1232">
        <v>0</v>
      </c>
      <c r="J107" s="1268">
        <f t="shared" si="13"/>
        <v>0</v>
      </c>
      <c r="K107" s="1232">
        <v>0</v>
      </c>
      <c r="L107" s="1233" t="s">
        <v>17</v>
      </c>
      <c r="M107" s="1234" t="e">
        <f>I107/I129</f>
        <v>#DIV/0!</v>
      </c>
    </row>
    <row r="108" spans="1:13" s="1228" customFormat="1" ht="47.25" customHeight="1" hidden="1">
      <c r="A108" s="1223"/>
      <c r="B108" s="1276" t="s">
        <v>115</v>
      </c>
      <c r="C108" s="1475" t="s">
        <v>344</v>
      </c>
      <c r="D108" s="1475"/>
      <c r="E108" s="1475"/>
      <c r="F108" s="1475"/>
      <c r="G108" s="1232">
        <v>0</v>
      </c>
      <c r="H108" s="1232">
        <v>0</v>
      </c>
      <c r="I108" s="1232">
        <v>0</v>
      </c>
      <c r="J108" s="1232">
        <f t="shared" si="13"/>
        <v>0</v>
      </c>
      <c r="K108" s="1232">
        <v>0</v>
      </c>
      <c r="L108" s="1233" t="e">
        <f aca="true" t="shared" si="14" ref="L108:L114">I108/H108</f>
        <v>#DIV/0!</v>
      </c>
      <c r="M108" s="1234">
        <f>I108/I125</f>
        <v>0</v>
      </c>
    </row>
    <row r="109" spans="1:13" s="22" customFormat="1" ht="15">
      <c r="A109" s="1263" t="s">
        <v>117</v>
      </c>
      <c r="B109" s="1279"/>
      <c r="C109" s="1280" t="s">
        <v>118</v>
      </c>
      <c r="D109" s="1281"/>
      <c r="E109" s="1281"/>
      <c r="F109" s="1282"/>
      <c r="G109" s="1255">
        <f>SUM(G110:G112)</f>
        <v>16213311</v>
      </c>
      <c r="H109" s="1255">
        <f>SUM(H110:H112)</f>
        <v>16553606</v>
      </c>
      <c r="I109" s="1255">
        <f>SUM(I110:I112)</f>
        <v>16553606</v>
      </c>
      <c r="J109" s="1255">
        <f>SUM(J110:J112)</f>
        <v>16553606</v>
      </c>
      <c r="K109" s="1255">
        <f>SUM(K110:K112)</f>
        <v>0</v>
      </c>
      <c r="L109" s="1249">
        <f t="shared" si="14"/>
        <v>1</v>
      </c>
      <c r="M109" s="1253">
        <f>I109/I125</f>
        <v>0.1934189135915173</v>
      </c>
    </row>
    <row r="110" spans="1:13" s="22" customFormat="1" ht="28.5" customHeight="1">
      <c r="A110" s="1251"/>
      <c r="B110" s="1256" t="s">
        <v>119</v>
      </c>
      <c r="C110" s="1476" t="s">
        <v>120</v>
      </c>
      <c r="D110" s="1476"/>
      <c r="E110" s="1476"/>
      <c r="F110" s="1476"/>
      <c r="G110" s="1257">
        <v>14495654</v>
      </c>
      <c r="H110" s="1257">
        <v>14835949</v>
      </c>
      <c r="I110" s="1257">
        <v>14835949</v>
      </c>
      <c r="J110" s="1257">
        <f>I110</f>
        <v>14835949</v>
      </c>
      <c r="K110" s="1257">
        <v>0</v>
      </c>
      <c r="L110" s="1258">
        <f t="shared" si="14"/>
        <v>1</v>
      </c>
      <c r="M110" s="1250">
        <f>I110/I125</f>
        <v>0.17334912632807364</v>
      </c>
    </row>
    <row r="111" spans="1:13" s="22" customFormat="1" ht="29.25" customHeight="1">
      <c r="A111" s="1251"/>
      <c r="B111" s="1256" t="s">
        <v>119</v>
      </c>
      <c r="C111" s="1476" t="s">
        <v>121</v>
      </c>
      <c r="D111" s="1476"/>
      <c r="E111" s="1476"/>
      <c r="F111" s="1476"/>
      <c r="G111" s="1257">
        <v>1717657</v>
      </c>
      <c r="H111" s="1257">
        <v>1717657</v>
      </c>
      <c r="I111" s="1257">
        <v>1717657</v>
      </c>
      <c r="J111" s="1257">
        <f>I111</f>
        <v>1717657</v>
      </c>
      <c r="K111" s="1257">
        <v>0</v>
      </c>
      <c r="L111" s="1258">
        <f t="shared" si="14"/>
        <v>1</v>
      </c>
      <c r="M111" s="1250">
        <f>I111/I125</f>
        <v>0.02006978726344368</v>
      </c>
    </row>
    <row r="112" spans="1:13" s="1228" customFormat="1" ht="12.75" customHeight="1" hidden="1">
      <c r="A112" s="1223"/>
      <c r="B112" s="1235" t="s">
        <v>122</v>
      </c>
      <c r="C112" s="1473" t="s">
        <v>123</v>
      </c>
      <c r="D112" s="1473"/>
      <c r="E112" s="1473"/>
      <c r="F112" s="1473"/>
      <c r="G112" s="1269">
        <v>0</v>
      </c>
      <c r="H112" s="1232">
        <v>0</v>
      </c>
      <c r="I112" s="1232">
        <v>0</v>
      </c>
      <c r="J112" s="1268">
        <v>0</v>
      </c>
      <c r="K112" s="1232"/>
      <c r="L112" s="1233" t="e">
        <f t="shared" si="14"/>
        <v>#DIV/0!</v>
      </c>
      <c r="M112" s="1234"/>
    </row>
    <row r="113" spans="1:13" s="22" customFormat="1" ht="24.75" customHeight="1">
      <c r="A113" s="1283" t="s">
        <v>124</v>
      </c>
      <c r="B113" s="1284"/>
      <c r="C113" s="1285" t="s">
        <v>125</v>
      </c>
      <c r="D113" s="1286"/>
      <c r="E113" s="1286"/>
      <c r="F113" s="1287"/>
      <c r="G113" s="1288">
        <f>SUM(G114:G122)</f>
        <v>16942464</v>
      </c>
      <c r="H113" s="1288">
        <f>SUM(H114:H122)</f>
        <v>23537459.490000002</v>
      </c>
      <c r="I113" s="1288">
        <f>SUM(I114:I122)</f>
        <v>23362602.46</v>
      </c>
      <c r="J113" s="1288">
        <f>SUM(J114:J122)</f>
        <v>23043914.36</v>
      </c>
      <c r="K113" s="1288">
        <f>SUM(K114:K122)</f>
        <v>318688.1</v>
      </c>
      <c r="L113" s="1249">
        <f t="shared" si="14"/>
        <v>0.9925711171133703</v>
      </c>
      <c r="M113" s="1253">
        <f>I113/I125</f>
        <v>0.27297793522956326</v>
      </c>
    </row>
    <row r="114" spans="1:13" s="22" customFormat="1" ht="30.75" customHeight="1">
      <c r="A114" s="1251"/>
      <c r="B114" s="1471" t="s">
        <v>126</v>
      </c>
      <c r="C114" s="1472" t="s">
        <v>127</v>
      </c>
      <c r="D114" s="1472"/>
      <c r="E114" s="1472"/>
      <c r="F114" s="1472"/>
      <c r="G114" s="1469">
        <v>5668964</v>
      </c>
      <c r="H114" s="1469">
        <v>7473669.49</v>
      </c>
      <c r="I114" s="1469">
        <v>7329376.74</v>
      </c>
      <c r="J114" s="1469">
        <f>I114</f>
        <v>7329376.74</v>
      </c>
      <c r="K114" s="1469">
        <v>0</v>
      </c>
      <c r="L114" s="1466">
        <f t="shared" si="14"/>
        <v>0.980693185563923</v>
      </c>
      <c r="M114" s="1467">
        <f>I114/I125</f>
        <v>0.08563935171307913</v>
      </c>
    </row>
    <row r="115" spans="1:13" s="22" customFormat="1" ht="34.5" customHeight="1">
      <c r="A115" s="1251"/>
      <c r="B115" s="1471"/>
      <c r="C115" s="1472"/>
      <c r="D115" s="1472"/>
      <c r="E115" s="1472"/>
      <c r="F115" s="1472"/>
      <c r="G115" s="1469"/>
      <c r="H115" s="1469"/>
      <c r="I115" s="1469"/>
      <c r="J115" s="1469"/>
      <c r="K115" s="1469"/>
      <c r="L115" s="1466"/>
      <c r="M115" s="1467"/>
    </row>
    <row r="116" spans="1:13" s="1228" customFormat="1" ht="63.75" customHeight="1">
      <c r="A116" s="1251"/>
      <c r="B116" s="1256" t="s">
        <v>128</v>
      </c>
      <c r="C116" s="1474" t="s">
        <v>361</v>
      </c>
      <c r="D116" s="1474"/>
      <c r="E116" s="1474"/>
      <c r="F116" s="1474"/>
      <c r="G116" s="1257">
        <v>800</v>
      </c>
      <c r="H116" s="1257">
        <v>800</v>
      </c>
      <c r="I116" s="1257">
        <v>800</v>
      </c>
      <c r="J116" s="1257">
        <f>I116</f>
        <v>800</v>
      </c>
      <c r="K116" s="1257">
        <v>0</v>
      </c>
      <c r="L116" s="1258">
        <f>I116/H116</f>
        <v>1</v>
      </c>
      <c r="M116" s="1250">
        <f>I116/I125</f>
        <v>9.347518049735741E-06</v>
      </c>
    </row>
    <row r="117" spans="1:13" s="1228" customFormat="1" ht="33.75" customHeight="1">
      <c r="A117" s="1223"/>
      <c r="B117" s="1252" t="s">
        <v>129</v>
      </c>
      <c r="C117" s="1470" t="s">
        <v>130</v>
      </c>
      <c r="D117" s="1470"/>
      <c r="E117" s="1470"/>
      <c r="F117" s="1470"/>
      <c r="G117" s="1257">
        <v>635700</v>
      </c>
      <c r="H117" s="1257">
        <v>1576302</v>
      </c>
      <c r="I117" s="1257">
        <v>1545738</v>
      </c>
      <c r="J117" s="1257">
        <f>I117</f>
        <v>1545738</v>
      </c>
      <c r="K117" s="1257">
        <v>0</v>
      </c>
      <c r="L117" s="1258">
        <f>I117/H117</f>
        <v>0.9806103145209484</v>
      </c>
      <c r="M117" s="1250">
        <f>I117/I125</f>
        <v>0.01806101731895303</v>
      </c>
    </row>
    <row r="118" spans="1:13" s="1228" customFormat="1" ht="67.5" customHeight="1" hidden="1">
      <c r="A118" s="1223"/>
      <c r="B118" s="1289" t="s">
        <v>131</v>
      </c>
      <c r="C118" s="1473" t="s">
        <v>132</v>
      </c>
      <c r="D118" s="1473"/>
      <c r="E118" s="1473"/>
      <c r="F118" s="1473"/>
      <c r="G118" s="1232">
        <v>0</v>
      </c>
      <c r="H118" s="1232">
        <v>0</v>
      </c>
      <c r="I118" s="1232">
        <v>0</v>
      </c>
      <c r="J118" s="1232">
        <f>I118</f>
        <v>0</v>
      </c>
      <c r="K118" s="1232">
        <v>0</v>
      </c>
      <c r="L118" s="1233" t="e">
        <f>I118/H118</f>
        <v>#DIV/0!</v>
      </c>
      <c r="M118" s="1234" t="e">
        <f>I118/I128</f>
        <v>#DIV/0!</v>
      </c>
    </row>
    <row r="119" spans="1:13" s="22" customFormat="1" ht="82.5" customHeight="1">
      <c r="A119" s="1251"/>
      <c r="B119" s="1247" t="s">
        <v>377</v>
      </c>
      <c r="C119" s="1470" t="s">
        <v>686</v>
      </c>
      <c r="D119" s="1470"/>
      <c r="E119" s="1470"/>
      <c r="F119" s="1470"/>
      <c r="G119" s="1257">
        <v>9037000</v>
      </c>
      <c r="H119" s="1257">
        <v>14168000</v>
      </c>
      <c r="I119" s="1257">
        <v>14167999.62</v>
      </c>
      <c r="J119" s="1257">
        <f>I119</f>
        <v>14167999.62</v>
      </c>
      <c r="K119" s="1257">
        <v>0</v>
      </c>
      <c r="L119" s="1258">
        <f>I119/H119</f>
        <v>0.9999999731789948</v>
      </c>
      <c r="M119" s="1250">
        <f>I119/I125</f>
        <v>0.16554454022074888</v>
      </c>
    </row>
    <row r="120" spans="1:13" s="1228" customFormat="1" ht="21.75" customHeight="1">
      <c r="A120" s="1251"/>
      <c r="B120" s="1254" t="s">
        <v>133</v>
      </c>
      <c r="C120" s="1470" t="s">
        <v>134</v>
      </c>
      <c r="D120" s="1470"/>
      <c r="E120" s="1470"/>
      <c r="F120" s="1470"/>
      <c r="G120" s="1469">
        <v>1600000</v>
      </c>
      <c r="H120" s="1469">
        <v>318688</v>
      </c>
      <c r="I120" s="1469">
        <v>318688.1</v>
      </c>
      <c r="J120" s="1469">
        <v>0</v>
      </c>
      <c r="K120" s="1469">
        <f>I120</f>
        <v>318688.1</v>
      </c>
      <c r="L120" s="1466">
        <v>1</v>
      </c>
      <c r="M120" s="1467">
        <f>I120/I125</f>
        <v>0.0037236784587324854</v>
      </c>
    </row>
    <row r="121" spans="1:13" s="1228" customFormat="1" ht="24" customHeight="1">
      <c r="A121" s="1251"/>
      <c r="B121" s="1254"/>
      <c r="C121" s="1470"/>
      <c r="D121" s="1470"/>
      <c r="E121" s="1470"/>
      <c r="F121" s="1470"/>
      <c r="G121" s="1469"/>
      <c r="H121" s="1469"/>
      <c r="I121" s="1469"/>
      <c r="J121" s="1469"/>
      <c r="K121" s="1469"/>
      <c r="L121" s="1466"/>
      <c r="M121" s="1467"/>
    </row>
    <row r="122" spans="1:13" s="1228" customFormat="1" ht="99" customHeight="1" hidden="1">
      <c r="A122" s="1223"/>
      <c r="B122" s="1235" t="s">
        <v>378</v>
      </c>
      <c r="C122" s="1473" t="s">
        <v>394</v>
      </c>
      <c r="D122" s="1473"/>
      <c r="E122" s="1473"/>
      <c r="F122" s="1473"/>
      <c r="G122" s="1232">
        <v>0</v>
      </c>
      <c r="H122" s="1232">
        <v>0</v>
      </c>
      <c r="I122" s="1268">
        <v>0</v>
      </c>
      <c r="J122" s="1232">
        <v>0</v>
      </c>
      <c r="K122" s="1232">
        <f>I122</f>
        <v>0</v>
      </c>
      <c r="L122" s="1233" t="e">
        <f>I122/H122</f>
        <v>#DIV/0!</v>
      </c>
      <c r="M122" s="1234">
        <f>I122/I125</f>
        <v>0</v>
      </c>
    </row>
    <row r="123" spans="1:13" s="1228" customFormat="1" ht="99" customHeight="1" hidden="1">
      <c r="A123" s="1223"/>
      <c r="B123" s="1235"/>
      <c r="C123" s="1468"/>
      <c r="D123" s="1468"/>
      <c r="E123" s="1468"/>
      <c r="F123" s="1468"/>
      <c r="G123" s="1232"/>
      <c r="H123" s="1232"/>
      <c r="I123" s="1269"/>
      <c r="J123" s="1232"/>
      <c r="K123" s="1232"/>
      <c r="L123" s="1233"/>
      <c r="M123" s="1234"/>
    </row>
    <row r="124" spans="1:13" s="1228" customFormat="1" ht="15">
      <c r="A124" s="1223"/>
      <c r="B124" s="1231"/>
      <c r="C124" s="1290"/>
      <c r="D124" s="1291"/>
      <c r="E124" s="1291"/>
      <c r="F124" s="1292"/>
      <c r="G124" s="1293"/>
      <c r="H124" s="1293"/>
      <c r="I124" s="1269"/>
      <c r="J124" s="1293"/>
      <c r="K124" s="1293"/>
      <c r="L124" s="1233"/>
      <c r="M124" s="1234"/>
    </row>
    <row r="125" spans="1:13" s="1305" customFormat="1" ht="15.75" thickBot="1">
      <c r="A125" s="1294"/>
      <c r="B125" s="1295"/>
      <c r="C125" s="1296" t="s">
        <v>135</v>
      </c>
      <c r="D125" s="1297"/>
      <c r="E125" s="1298"/>
      <c r="F125" s="1299"/>
      <c r="G125" s="1300">
        <f>G113+G109+G12</f>
        <v>80210737.5</v>
      </c>
      <c r="H125" s="1301">
        <f>H113+H109+H12</f>
        <v>89923575.52000001</v>
      </c>
      <c r="I125" s="1306">
        <f>I113+I109+I12</f>
        <v>85584215.59</v>
      </c>
      <c r="J125" s="1306">
        <f>J113+J109+J12</f>
        <v>80352646.4</v>
      </c>
      <c r="K125" s="1302">
        <f>K113+K109+K12</f>
        <v>5231569.19</v>
      </c>
      <c r="L125" s="1303">
        <f>I125/H125</f>
        <v>0.9517439124844976</v>
      </c>
      <c r="M125" s="1304">
        <f>I125/I125</f>
        <v>1</v>
      </c>
    </row>
  </sheetData>
  <sheetProtection selectLockedCells="1" selectUnlockedCells="1"/>
  <mergeCells count="125">
    <mergeCell ref="C85:F85"/>
    <mergeCell ref="C66:F66"/>
    <mergeCell ref="C67:F67"/>
    <mergeCell ref="C69:F69"/>
    <mergeCell ref="C56:F56"/>
    <mergeCell ref="C58:F58"/>
    <mergeCell ref="C57:F57"/>
    <mergeCell ref="C59:F59"/>
    <mergeCell ref="C63:F63"/>
    <mergeCell ref="C80:F80"/>
    <mergeCell ref="C60:F60"/>
    <mergeCell ref="C61:F61"/>
    <mergeCell ref="C54:F54"/>
    <mergeCell ref="C76:F76"/>
    <mergeCell ref="C122:F122"/>
    <mergeCell ref="C111:F111"/>
    <mergeCell ref="C90:F90"/>
    <mergeCell ref="C95:F95"/>
    <mergeCell ref="C94:F94"/>
    <mergeCell ref="C117:F117"/>
    <mergeCell ref="C105:F105"/>
    <mergeCell ref="C93:F93"/>
    <mergeCell ref="C91:F91"/>
    <mergeCell ref="C99:F99"/>
    <mergeCell ref="C55:F55"/>
    <mergeCell ref="C107:F107"/>
    <mergeCell ref="C87:F87"/>
    <mergeCell ref="C89:F89"/>
    <mergeCell ref="C73:F73"/>
    <mergeCell ref="C74:F74"/>
    <mergeCell ref="C72:F72"/>
    <mergeCell ref="C64:F64"/>
    <mergeCell ref="C75:F75"/>
    <mergeCell ref="C83:F83"/>
    <mergeCell ref="C44:F44"/>
    <mergeCell ref="C45:F45"/>
    <mergeCell ref="C46:F46"/>
    <mergeCell ref="C47:F47"/>
    <mergeCell ref="C48:F48"/>
    <mergeCell ref="C53:F53"/>
    <mergeCell ref="C49:F49"/>
    <mergeCell ref="C50:F50"/>
    <mergeCell ref="C51:F51"/>
    <mergeCell ref="C52:F52"/>
    <mergeCell ref="C38:F38"/>
    <mergeCell ref="C39:F39"/>
    <mergeCell ref="C40:F40"/>
    <mergeCell ref="C41:F41"/>
    <mergeCell ref="C42:F42"/>
    <mergeCell ref="C43:F43"/>
    <mergeCell ref="C35:F35"/>
    <mergeCell ref="C36:F36"/>
    <mergeCell ref="C31:F31"/>
    <mergeCell ref="C33:F33"/>
    <mergeCell ref="C30:F30"/>
    <mergeCell ref="C34:F34"/>
    <mergeCell ref="C25:F25"/>
    <mergeCell ref="C26:F26"/>
    <mergeCell ref="C27:F27"/>
    <mergeCell ref="C28:F28"/>
    <mergeCell ref="C29:F29"/>
    <mergeCell ref="C32:F32"/>
    <mergeCell ref="C19:F19"/>
    <mergeCell ref="C20:F20"/>
    <mergeCell ref="C21:F21"/>
    <mergeCell ref="C22:D22"/>
    <mergeCell ref="C23:F23"/>
    <mergeCell ref="C24:F24"/>
    <mergeCell ref="C79:F79"/>
    <mergeCell ref="B6:M6"/>
    <mergeCell ref="D7:I7"/>
    <mergeCell ref="H8:I8"/>
    <mergeCell ref="J9:K9"/>
    <mergeCell ref="C14:F14"/>
    <mergeCell ref="C15:F15"/>
    <mergeCell ref="C16:F16"/>
    <mergeCell ref="C17:F17"/>
    <mergeCell ref="C18:F18"/>
    <mergeCell ref="C100:F100"/>
    <mergeCell ref="C62:F62"/>
    <mergeCell ref="C84:F84"/>
    <mergeCell ref="C104:F104"/>
    <mergeCell ref="C102:F102"/>
    <mergeCell ref="C106:F106"/>
    <mergeCell ref="C70:F70"/>
    <mergeCell ref="C71:F71"/>
    <mergeCell ref="C82:F82"/>
    <mergeCell ref="C77:F77"/>
    <mergeCell ref="H120:H121"/>
    <mergeCell ref="C78:F78"/>
    <mergeCell ref="C65:F65"/>
    <mergeCell ref="C68:F68"/>
    <mergeCell ref="C81:F81"/>
    <mergeCell ref="C103:F103"/>
    <mergeCell ref="C86:F86"/>
    <mergeCell ref="C92:F92"/>
    <mergeCell ref="C97:F97"/>
    <mergeCell ref="C98:F98"/>
    <mergeCell ref="I120:I121"/>
    <mergeCell ref="J120:J121"/>
    <mergeCell ref="K120:K121"/>
    <mergeCell ref="C116:F116"/>
    <mergeCell ref="C96:F96"/>
    <mergeCell ref="C88:F88"/>
    <mergeCell ref="C108:F108"/>
    <mergeCell ref="C112:F112"/>
    <mergeCell ref="C110:F110"/>
    <mergeCell ref="C101:F101"/>
    <mergeCell ref="B114:B115"/>
    <mergeCell ref="C114:F115"/>
    <mergeCell ref="G114:G115"/>
    <mergeCell ref="H114:H115"/>
    <mergeCell ref="I114:I115"/>
    <mergeCell ref="C119:F119"/>
    <mergeCell ref="C118:F118"/>
    <mergeCell ref="C37:F37"/>
    <mergeCell ref="L120:L121"/>
    <mergeCell ref="M120:M121"/>
    <mergeCell ref="C123:F123"/>
    <mergeCell ref="J114:J115"/>
    <mergeCell ref="K114:K115"/>
    <mergeCell ref="L114:L115"/>
    <mergeCell ref="M114:M115"/>
    <mergeCell ref="C120:F121"/>
    <mergeCell ref="G120:G121"/>
  </mergeCells>
  <printOptions/>
  <pageMargins left="0.7874015748031497" right="0.7874015748031497" top="0.984251968503937" bottom="0.984251968503937" header="0.5118110236220472" footer="0.5118110236220472"/>
  <pageSetup orientation="landscape" paperSize="9" scale="6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view="pageBreakPreview" zoomScaleSheetLayoutView="100" zoomScalePageLayoutView="0" workbookViewId="0" topLeftCell="A152">
      <selection activeCell="D150" sqref="D150:F150"/>
    </sheetView>
  </sheetViews>
  <sheetFormatPr defaultColWidth="9.140625" defaultRowHeight="12.75"/>
  <cols>
    <col min="1" max="1" width="5.140625" style="0" customWidth="1"/>
    <col min="2" max="2" width="8.00390625" style="0" customWidth="1"/>
    <col min="3" max="3" width="8.28125" style="0" customWidth="1"/>
    <col min="4" max="4" width="60.28125" style="0" customWidth="1"/>
    <col min="5" max="5" width="14.00390625" style="0" customWidth="1"/>
    <col min="6" max="6" width="18.140625" style="0" customWidth="1"/>
    <col min="7" max="7" width="11.57421875" style="24" customWidth="1"/>
    <col min="8" max="8" width="17.7109375" style="0" customWidth="1"/>
    <col min="9" max="9" width="11.421875" style="0" customWidth="1"/>
    <col min="10" max="10" width="13.421875" style="8" customWidth="1"/>
    <col min="11" max="16384" width="9.140625" style="8" customWidth="1"/>
  </cols>
  <sheetData>
    <row r="1" spans="1:9" ht="13.5">
      <c r="A1" s="25"/>
      <c r="B1" s="25"/>
      <c r="C1" s="25"/>
      <c r="D1" s="25"/>
      <c r="E1" s="25"/>
      <c r="F1" s="25"/>
      <c r="G1" s="26"/>
      <c r="H1" s="1" t="s">
        <v>136</v>
      </c>
      <c r="I1" s="22"/>
    </row>
    <row r="2" spans="1:9" ht="13.5">
      <c r="A2" s="25"/>
      <c r="B2" s="25"/>
      <c r="C2" s="25"/>
      <c r="D2" s="25"/>
      <c r="E2" s="25"/>
      <c r="F2" s="25"/>
      <c r="G2" s="26"/>
      <c r="H2" s="1" t="s">
        <v>808</v>
      </c>
      <c r="I2" s="4"/>
    </row>
    <row r="3" spans="1:9" ht="13.5">
      <c r="A3" s="25"/>
      <c r="B3" s="25"/>
      <c r="C3" s="25"/>
      <c r="D3" s="27" t="s">
        <v>137</v>
      </c>
      <c r="E3" s="28"/>
      <c r="F3" s="28"/>
      <c r="G3" s="26"/>
      <c r="H3" s="6" t="s">
        <v>809</v>
      </c>
      <c r="I3" s="4"/>
    </row>
    <row r="4" spans="1:9" ht="13.5">
      <c r="A4" s="25"/>
      <c r="B4" s="25"/>
      <c r="C4" s="25"/>
      <c r="D4" s="27"/>
      <c r="E4" s="28"/>
      <c r="F4" s="28"/>
      <c r="G4" s="26"/>
      <c r="H4" s="6"/>
      <c r="I4" s="4"/>
    </row>
    <row r="5" spans="1:9" ht="13.5">
      <c r="A5" s="25"/>
      <c r="B5" s="25"/>
      <c r="C5" s="25"/>
      <c r="D5" s="27"/>
      <c r="E5" s="28"/>
      <c r="F5" s="28"/>
      <c r="G5" s="26"/>
      <c r="H5" s="6"/>
      <c r="I5" s="4"/>
    </row>
    <row r="6" spans="1:9" ht="13.5">
      <c r="A6" s="25"/>
      <c r="B6" s="25"/>
      <c r="C6" s="25"/>
      <c r="D6" s="27"/>
      <c r="E6" s="28"/>
      <c r="F6" s="28"/>
      <c r="G6" s="26"/>
      <c r="H6" s="6"/>
      <c r="I6" s="4"/>
    </row>
    <row r="7" spans="1:9" ht="12.75">
      <c r="A7" s="25"/>
      <c r="B7" s="25"/>
      <c r="C7" s="25"/>
      <c r="D7" s="27"/>
      <c r="E7" s="28"/>
      <c r="F7" s="28"/>
      <c r="G7" s="26"/>
      <c r="H7" s="29"/>
      <c r="I7" s="30"/>
    </row>
    <row r="8" spans="1:9" ht="12.75">
      <c r="A8" s="1504" t="s">
        <v>823</v>
      </c>
      <c r="B8" s="1504"/>
      <c r="C8" s="1504"/>
      <c r="D8" s="1504"/>
      <c r="E8" s="1504"/>
      <c r="F8" s="1504"/>
      <c r="G8" s="26"/>
      <c r="H8" s="29"/>
      <c r="I8" s="32"/>
    </row>
    <row r="9" spans="1:9" ht="12.75">
      <c r="A9" s="1443"/>
      <c r="B9" s="1443"/>
      <c r="C9" s="1443"/>
      <c r="D9" s="1443"/>
      <c r="E9" s="1443"/>
      <c r="F9" s="1443"/>
      <c r="G9" s="26"/>
      <c r="H9" s="29"/>
      <c r="I9" s="32"/>
    </row>
    <row r="10" spans="1:9" ht="13.5" thickBot="1">
      <c r="A10" s="31"/>
      <c r="B10" s="33"/>
      <c r="C10" s="33"/>
      <c r="D10" s="33"/>
      <c r="E10" s="33"/>
      <c r="F10" s="33"/>
      <c r="G10" s="26"/>
      <c r="H10" s="29"/>
      <c r="I10" s="32"/>
    </row>
    <row r="11" spans="1:9" ht="12.75">
      <c r="A11" s="423"/>
      <c r="B11" s="424"/>
      <c r="C11" s="425"/>
      <c r="D11" s="426"/>
      <c r="E11" s="1505" t="s">
        <v>138</v>
      </c>
      <c r="F11" s="1505"/>
      <c r="G11" s="1505"/>
      <c r="H11" s="427"/>
      <c r="I11" s="428"/>
    </row>
    <row r="12" spans="1:9" ht="12.75">
      <c r="A12" s="429" t="s">
        <v>139</v>
      </c>
      <c r="B12" s="34" t="s">
        <v>140</v>
      </c>
      <c r="C12" s="35" t="s">
        <v>141</v>
      </c>
      <c r="D12" s="34" t="s">
        <v>2</v>
      </c>
      <c r="E12" s="38"/>
      <c r="F12" s="38"/>
      <c r="G12" s="39"/>
      <c r="H12" s="37"/>
      <c r="I12" s="430"/>
    </row>
    <row r="13" spans="1:9" ht="12.75">
      <c r="A13" s="429"/>
      <c r="B13" s="34"/>
      <c r="C13" s="35"/>
      <c r="D13" s="36"/>
      <c r="E13" s="40" t="s">
        <v>142</v>
      </c>
      <c r="F13" s="35" t="s">
        <v>42</v>
      </c>
      <c r="G13" s="41" t="s">
        <v>143</v>
      </c>
      <c r="H13" s="34" t="s">
        <v>144</v>
      </c>
      <c r="I13" s="430" t="s">
        <v>144</v>
      </c>
    </row>
    <row r="14" spans="1:9" ht="12.75">
      <c r="A14" s="429"/>
      <c r="B14" s="34"/>
      <c r="C14" s="35"/>
      <c r="D14" s="36"/>
      <c r="E14" s="42" t="s">
        <v>145</v>
      </c>
      <c r="F14" s="35" t="s">
        <v>813</v>
      </c>
      <c r="G14" s="41" t="s">
        <v>146</v>
      </c>
      <c r="H14" s="34" t="s">
        <v>147</v>
      </c>
      <c r="I14" s="430" t="s">
        <v>148</v>
      </c>
    </row>
    <row r="15" spans="1:9" ht="12.75">
      <c r="A15" s="247">
        <v>1</v>
      </c>
      <c r="B15" s="1351">
        <v>2</v>
      </c>
      <c r="C15" s="1352">
        <v>3</v>
      </c>
      <c r="D15" s="1352">
        <v>4</v>
      </c>
      <c r="E15" s="1352">
        <v>5</v>
      </c>
      <c r="F15" s="1352">
        <v>6</v>
      </c>
      <c r="G15" s="1353">
        <v>7</v>
      </c>
      <c r="H15" s="1353">
        <v>8</v>
      </c>
      <c r="I15" s="1354">
        <v>9</v>
      </c>
    </row>
    <row r="16" spans="1:9" ht="12.75">
      <c r="A16" s="431"/>
      <c r="B16" s="43"/>
      <c r="C16" s="43"/>
      <c r="D16" s="43"/>
      <c r="E16" s="43"/>
      <c r="F16" s="43"/>
      <c r="G16" s="44"/>
      <c r="H16" s="44"/>
      <c r="I16" s="1426"/>
    </row>
    <row r="17" spans="1:9" ht="12.75">
      <c r="A17" s="476" t="s">
        <v>12</v>
      </c>
      <c r="B17" s="64"/>
      <c r="C17" s="43"/>
      <c r="D17" s="479" t="s">
        <v>149</v>
      </c>
      <c r="E17" s="43"/>
      <c r="F17" s="43"/>
      <c r="G17" s="44"/>
      <c r="H17" s="45"/>
      <c r="I17" s="432"/>
    </row>
    <row r="18" spans="1:9" ht="12.75">
      <c r="A18" s="477"/>
      <c r="B18" s="478" t="s">
        <v>150</v>
      </c>
      <c r="C18" s="43"/>
      <c r="D18" s="480" t="s">
        <v>151</v>
      </c>
      <c r="E18" s="481"/>
      <c r="F18" s="481"/>
      <c r="G18" s="482"/>
      <c r="H18" s="483"/>
      <c r="I18" s="577"/>
    </row>
    <row r="19" spans="1:9" ht="12.75">
      <c r="A19" s="477"/>
      <c r="B19" s="478"/>
      <c r="C19" s="43"/>
      <c r="D19" s="480"/>
      <c r="E19" s="481"/>
      <c r="F19" s="481"/>
      <c r="G19" s="482"/>
      <c r="H19" s="1428"/>
      <c r="I19" s="577"/>
    </row>
    <row r="20" spans="1:9" ht="52.5">
      <c r="A20" s="431"/>
      <c r="B20" s="43"/>
      <c r="C20" s="64">
        <v>2010</v>
      </c>
      <c r="D20" s="65" t="s">
        <v>529</v>
      </c>
      <c r="E20" s="474">
        <f>SUM(E21)</f>
        <v>944190.93</v>
      </c>
      <c r="F20" s="474">
        <f>SUM(F21)</f>
        <v>944190.93</v>
      </c>
      <c r="G20" s="475">
        <f>F20/E20</f>
        <v>1</v>
      </c>
      <c r="H20" s="474">
        <f>SUM(H21)</f>
        <v>944190.93</v>
      </c>
      <c r="I20" s="594">
        <v>0</v>
      </c>
    </row>
    <row r="21" spans="1:9" s="439" customFormat="1" ht="25.5" customHeight="1">
      <c r="A21" s="433"/>
      <c r="B21" s="434"/>
      <c r="C21" s="435"/>
      <c r="D21" s="436" t="s">
        <v>395</v>
      </c>
      <c r="E21" s="437">
        <v>944190.93</v>
      </c>
      <c r="F21" s="437">
        <v>944190.93</v>
      </c>
      <c r="G21" s="438">
        <v>1</v>
      </c>
      <c r="H21" s="437">
        <v>944190.93</v>
      </c>
      <c r="I21" s="595">
        <v>0</v>
      </c>
    </row>
    <row r="22" spans="1:9" s="439" customFormat="1" ht="12">
      <c r="A22" s="433"/>
      <c r="B22" s="434"/>
      <c r="C22" s="435"/>
      <c r="D22" s="436"/>
      <c r="E22" s="437"/>
      <c r="F22" s="437"/>
      <c r="G22" s="438"/>
      <c r="H22" s="437"/>
      <c r="I22" s="595"/>
    </row>
    <row r="23" spans="1:9" ht="12.75">
      <c r="A23" s="440"/>
      <c r="B23" s="48"/>
      <c r="C23" s="48"/>
      <c r="D23" s="500" t="s">
        <v>152</v>
      </c>
      <c r="E23" s="501">
        <f>E20</f>
        <v>944190.93</v>
      </c>
      <c r="F23" s="501">
        <f>F20</f>
        <v>944190.93</v>
      </c>
      <c r="G23" s="502">
        <f>F23/E23</f>
        <v>1</v>
      </c>
      <c r="H23" s="503">
        <f>H20</f>
        <v>944190.93</v>
      </c>
      <c r="I23" s="578">
        <v>0</v>
      </c>
    </row>
    <row r="24" spans="1:9" ht="12.75" hidden="1">
      <c r="A24" s="431"/>
      <c r="B24" s="43"/>
      <c r="C24" s="43"/>
      <c r="D24" s="49"/>
      <c r="E24" s="50"/>
      <c r="F24" s="50"/>
      <c r="G24" s="51"/>
      <c r="H24" s="52"/>
      <c r="I24" s="579"/>
    </row>
    <row r="25" spans="1:9" ht="18" customHeight="1" hidden="1">
      <c r="A25" s="431"/>
      <c r="B25" s="43"/>
      <c r="C25" s="43"/>
      <c r="D25" s="53"/>
      <c r="E25" s="50"/>
      <c r="F25" s="50"/>
      <c r="G25" s="51"/>
      <c r="H25" s="52"/>
      <c r="I25" s="579"/>
    </row>
    <row r="26" spans="1:9" ht="12" customHeight="1" hidden="1">
      <c r="A26" s="441"/>
      <c r="B26" s="43"/>
      <c r="C26" s="43"/>
      <c r="D26" s="53"/>
      <c r="E26" s="50"/>
      <c r="F26" s="50"/>
      <c r="G26" s="51"/>
      <c r="H26" s="52"/>
      <c r="I26" s="579"/>
    </row>
    <row r="27" spans="1:9" ht="12.75" hidden="1">
      <c r="A27" s="441"/>
      <c r="B27" s="43"/>
      <c r="C27" s="43"/>
      <c r="D27" s="53"/>
      <c r="E27" s="50"/>
      <c r="F27" s="50"/>
      <c r="G27" s="51"/>
      <c r="H27" s="52"/>
      <c r="I27" s="579"/>
    </row>
    <row r="28" spans="1:9" ht="12.75">
      <c r="A28" s="441"/>
      <c r="B28" s="43"/>
      <c r="C28" s="43"/>
      <c r="D28" s="53"/>
      <c r="E28" s="50"/>
      <c r="F28" s="50"/>
      <c r="G28" s="51"/>
      <c r="H28" s="52"/>
      <c r="I28" s="579"/>
    </row>
    <row r="29" spans="1:9" ht="12.75">
      <c r="A29" s="477">
        <v>750</v>
      </c>
      <c r="B29" s="64"/>
      <c r="C29" s="64"/>
      <c r="D29" s="484" t="s">
        <v>153</v>
      </c>
      <c r="E29" s="50"/>
      <c r="F29" s="50"/>
      <c r="G29" s="54"/>
      <c r="H29" s="52"/>
      <c r="I29" s="579"/>
    </row>
    <row r="30" spans="1:9" ht="12.75">
      <c r="A30" s="477"/>
      <c r="B30" s="486">
        <v>75011</v>
      </c>
      <c r="C30" s="64"/>
      <c r="D30" s="487" t="s">
        <v>154</v>
      </c>
      <c r="E30" s="56"/>
      <c r="F30" s="56"/>
      <c r="G30" s="54"/>
      <c r="H30" s="52"/>
      <c r="I30" s="579"/>
    </row>
    <row r="31" spans="1:9" ht="12.75">
      <c r="A31" s="477"/>
      <c r="B31" s="486"/>
      <c r="C31" s="64"/>
      <c r="D31" s="487"/>
      <c r="E31" s="56"/>
      <c r="F31" s="56"/>
      <c r="G31" s="54"/>
      <c r="H31" s="52"/>
      <c r="I31" s="579"/>
    </row>
    <row r="32" spans="1:9" ht="52.5">
      <c r="A32" s="477"/>
      <c r="B32" s="486"/>
      <c r="C32" s="64">
        <v>2010</v>
      </c>
      <c r="D32" s="65" t="s">
        <v>529</v>
      </c>
      <c r="E32" s="488">
        <f>SUM(E33)</f>
        <v>57759</v>
      </c>
      <c r="F32" s="488">
        <f>SUM(F33)</f>
        <v>56713</v>
      </c>
      <c r="G32" s="489">
        <f>F32/E32</f>
        <v>0.9818902681833134</v>
      </c>
      <c r="H32" s="490">
        <f>SUM(H33)</f>
        <v>56713</v>
      </c>
      <c r="I32" s="580">
        <v>0</v>
      </c>
    </row>
    <row r="33" spans="1:9" s="445" customFormat="1" ht="27" customHeight="1">
      <c r="A33" s="442"/>
      <c r="B33" s="443"/>
      <c r="C33" s="444"/>
      <c r="D33" s="436" t="s">
        <v>397</v>
      </c>
      <c r="E33" s="493">
        <v>57759</v>
      </c>
      <c r="F33" s="493">
        <v>56713</v>
      </c>
      <c r="G33" s="489">
        <f>F33/E33</f>
        <v>0.9818902681833134</v>
      </c>
      <c r="H33" s="495">
        <v>56713</v>
      </c>
      <c r="I33" s="581">
        <v>0</v>
      </c>
    </row>
    <row r="34" spans="1:9" s="445" customFormat="1" ht="12.75">
      <c r="A34" s="442"/>
      <c r="B34" s="443"/>
      <c r="C34" s="444"/>
      <c r="D34" s="436"/>
      <c r="E34" s="493"/>
      <c r="F34" s="493"/>
      <c r="G34" s="489"/>
      <c r="H34" s="495"/>
      <c r="I34" s="581"/>
    </row>
    <row r="35" spans="1:9" s="61" customFormat="1" ht="12.75">
      <c r="A35" s="446"/>
      <c r="B35" s="57"/>
      <c r="C35" s="48"/>
      <c r="D35" s="496" t="s">
        <v>155</v>
      </c>
      <c r="E35" s="497">
        <f>SUM(E30:E32)</f>
        <v>57759</v>
      </c>
      <c r="F35" s="497">
        <f>SUM(F30:F32)</f>
        <v>56713</v>
      </c>
      <c r="G35" s="498">
        <f>F35/E35</f>
        <v>0.9818902681833134</v>
      </c>
      <c r="H35" s="499">
        <f>SUM(H30:H32)</f>
        <v>56713</v>
      </c>
      <c r="I35" s="582">
        <f>SUM(I30:I32)</f>
        <v>0</v>
      </c>
    </row>
    <row r="36" spans="1:9" s="9" customFormat="1" ht="12.75">
      <c r="A36" s="447"/>
      <c r="B36" s="73"/>
      <c r="C36" s="46"/>
      <c r="D36" s="360"/>
      <c r="E36" s="361"/>
      <c r="F36" s="361"/>
      <c r="G36" s="362"/>
      <c r="H36" s="363"/>
      <c r="I36" s="583"/>
    </row>
    <row r="37" spans="1:9" ht="12.75">
      <c r="A37" s="504">
        <v>751</v>
      </c>
      <c r="B37" s="486"/>
      <c r="C37" s="64"/>
      <c r="D37" s="484" t="s">
        <v>156</v>
      </c>
      <c r="E37" s="56"/>
      <c r="F37" s="56"/>
      <c r="G37" s="54"/>
      <c r="H37" s="62"/>
      <c r="I37" s="584"/>
    </row>
    <row r="38" spans="1:9" ht="12.75">
      <c r="A38" s="477"/>
      <c r="B38" s="486"/>
      <c r="C38" s="64"/>
      <c r="D38" s="484" t="s">
        <v>157</v>
      </c>
      <c r="E38" s="56"/>
      <c r="F38" s="56"/>
      <c r="G38" s="54"/>
      <c r="H38" s="62"/>
      <c r="I38" s="584"/>
    </row>
    <row r="39" spans="1:9" ht="15.75" customHeight="1">
      <c r="A39" s="477"/>
      <c r="B39" s="64">
        <v>75101</v>
      </c>
      <c r="C39" s="64"/>
      <c r="D39" s="487" t="s">
        <v>156</v>
      </c>
      <c r="E39" s="56"/>
      <c r="F39" s="56"/>
      <c r="G39" s="54"/>
      <c r="H39" s="63"/>
      <c r="I39" s="584"/>
    </row>
    <row r="40" spans="1:9" ht="15.75" customHeight="1">
      <c r="A40" s="477"/>
      <c r="B40" s="1429"/>
      <c r="C40" s="64"/>
      <c r="D40" s="487"/>
      <c r="E40" s="56"/>
      <c r="F40" s="56"/>
      <c r="G40" s="54"/>
      <c r="H40" s="63"/>
      <c r="I40" s="584"/>
    </row>
    <row r="41" spans="1:9" ht="52.5">
      <c r="A41" s="1344"/>
      <c r="B41" s="1119"/>
      <c r="C41" s="64">
        <v>2010</v>
      </c>
      <c r="D41" s="65" t="s">
        <v>529</v>
      </c>
      <c r="E41" s="488">
        <f>SUM(E42)</f>
        <v>3430</v>
      </c>
      <c r="F41" s="488">
        <f>SUM(F42)</f>
        <v>3430</v>
      </c>
      <c r="G41" s="489">
        <f>F41/E41</f>
        <v>1</v>
      </c>
      <c r="H41" s="490">
        <f>H42</f>
        <v>3430</v>
      </c>
      <c r="I41" s="580">
        <v>0</v>
      </c>
    </row>
    <row r="42" spans="1:9" s="445" customFormat="1" ht="12">
      <c r="A42" s="1345"/>
      <c r="B42" s="1117"/>
      <c r="C42" s="505"/>
      <c r="D42" s="506" t="s">
        <v>585</v>
      </c>
      <c r="E42" s="493">
        <v>3430</v>
      </c>
      <c r="F42" s="493">
        <v>3430</v>
      </c>
      <c r="G42" s="494">
        <f>F42/E42</f>
        <v>1</v>
      </c>
      <c r="H42" s="495">
        <v>3430</v>
      </c>
      <c r="I42" s="581">
        <v>0</v>
      </c>
    </row>
    <row r="43" spans="1:9" s="445" customFormat="1" ht="12">
      <c r="A43" s="1345"/>
      <c r="B43" s="1117"/>
      <c r="C43" s="505"/>
      <c r="D43" s="1361"/>
      <c r="E43" s="493"/>
      <c r="F43" s="493"/>
      <c r="G43" s="494"/>
      <c r="H43" s="495"/>
      <c r="I43" s="581"/>
    </row>
    <row r="44" spans="1:9" s="775" customFormat="1" ht="12.75">
      <c r="A44" s="1344"/>
      <c r="B44" s="1119">
        <v>75108</v>
      </c>
      <c r="C44" s="789"/>
      <c r="D44" s="1362"/>
      <c r="E44" s="488"/>
      <c r="F44" s="488"/>
      <c r="G44" s="489"/>
      <c r="H44" s="490"/>
      <c r="I44" s="580"/>
    </row>
    <row r="45" spans="1:9" s="775" customFormat="1" ht="12.75">
      <c r="A45" s="1344"/>
      <c r="B45" s="1119"/>
      <c r="C45" s="789"/>
      <c r="D45" s="1362"/>
      <c r="E45" s="488"/>
      <c r="F45" s="488"/>
      <c r="G45" s="489"/>
      <c r="H45" s="490"/>
      <c r="I45" s="580"/>
    </row>
    <row r="46" spans="1:9" s="775" customFormat="1" ht="52.5">
      <c r="A46" s="1344"/>
      <c r="B46" s="1119"/>
      <c r="C46" s="789">
        <v>2010</v>
      </c>
      <c r="D46" s="65" t="s">
        <v>529</v>
      </c>
      <c r="E46" s="488">
        <f>E47</f>
        <v>56148</v>
      </c>
      <c r="F46" s="488">
        <f>F47</f>
        <v>52298</v>
      </c>
      <c r="G46" s="489">
        <f>F46/E46</f>
        <v>0.9314312174966161</v>
      </c>
      <c r="H46" s="490">
        <f>H47</f>
        <v>52298</v>
      </c>
      <c r="I46" s="580"/>
    </row>
    <row r="47" spans="1:9" s="445" customFormat="1" ht="12">
      <c r="A47" s="1345"/>
      <c r="B47" s="1117"/>
      <c r="C47" s="505"/>
      <c r="D47" s="1361" t="s">
        <v>824</v>
      </c>
      <c r="E47" s="493">
        <v>56148</v>
      </c>
      <c r="F47" s="493">
        <v>52298</v>
      </c>
      <c r="G47" s="494">
        <f>F47/E47</f>
        <v>0.9314312174966161</v>
      </c>
      <c r="H47" s="495">
        <v>52298</v>
      </c>
      <c r="I47" s="581"/>
    </row>
    <row r="48" spans="1:9" s="1371" customFormat="1" ht="12.75">
      <c r="A48" s="1363"/>
      <c r="B48" s="1364"/>
      <c r="C48" s="1365"/>
      <c r="D48" s="1366"/>
      <c r="E48" s="1367"/>
      <c r="F48" s="1367"/>
      <c r="G48" s="1368"/>
      <c r="H48" s="1369"/>
      <c r="I48" s="1370"/>
    </row>
    <row r="49" spans="1:9" s="439" customFormat="1" ht="36">
      <c r="A49" s="1447"/>
      <c r="B49" s="789">
        <v>75109</v>
      </c>
      <c r="C49" s="789"/>
      <c r="D49" s="1444" t="s">
        <v>646</v>
      </c>
      <c r="E49" s="1445"/>
      <c r="F49" s="1445"/>
      <c r="G49" s="1446"/>
      <c r="H49" s="1445"/>
      <c r="I49" s="1448"/>
    </row>
    <row r="50" spans="1:9" s="439" customFormat="1" ht="52.5">
      <c r="A50" s="1346"/>
      <c r="B50" s="1120"/>
      <c r="C50" s="1120">
        <v>2010</v>
      </c>
      <c r="D50" s="65" t="s">
        <v>529</v>
      </c>
      <c r="E50" s="1124">
        <f>SUM(E51:E52)</f>
        <v>9044</v>
      </c>
      <c r="F50" s="1124">
        <f>SUM(F51:F52)</f>
        <v>8879.890000000001</v>
      </c>
      <c r="G50" s="494">
        <f>F50/E50</f>
        <v>0.9818542680229988</v>
      </c>
      <c r="H50" s="781">
        <f>SUM(H51:H52)</f>
        <v>8879.890000000001</v>
      </c>
      <c r="I50" s="782">
        <v>0</v>
      </c>
    </row>
    <row r="51" spans="1:9" s="445" customFormat="1" ht="24">
      <c r="A51" s="1345"/>
      <c r="B51" s="1121"/>
      <c r="C51" s="1121"/>
      <c r="D51" s="1118" t="s">
        <v>647</v>
      </c>
      <c r="E51" s="493">
        <v>8444</v>
      </c>
      <c r="F51" s="493">
        <v>8292.77</v>
      </c>
      <c r="G51" s="494">
        <f>F51/E51</f>
        <v>0.9820902415916628</v>
      </c>
      <c r="H51" s="495">
        <v>8292.77</v>
      </c>
      <c r="I51" s="581">
        <v>0</v>
      </c>
    </row>
    <row r="52" spans="1:9" s="445" customFormat="1" ht="24">
      <c r="A52" s="1345"/>
      <c r="B52" s="1121"/>
      <c r="C52" s="1121"/>
      <c r="D52" s="1118" t="s">
        <v>648</v>
      </c>
      <c r="E52" s="493">
        <v>600</v>
      </c>
      <c r="F52" s="493">
        <v>587.12</v>
      </c>
      <c r="G52" s="494">
        <f>F52/E52</f>
        <v>0.9785333333333334</v>
      </c>
      <c r="H52" s="495">
        <v>587.12</v>
      </c>
      <c r="I52" s="581">
        <v>0</v>
      </c>
    </row>
    <row r="53" spans="1:9" s="439" customFormat="1" ht="12">
      <c r="A53" s="1346"/>
      <c r="B53" s="1122"/>
      <c r="C53" s="1122"/>
      <c r="D53" s="1123"/>
      <c r="E53" s="1124"/>
      <c r="F53" s="1124"/>
      <c r="G53" s="1125"/>
      <c r="H53" s="781"/>
      <c r="I53" s="782"/>
    </row>
    <row r="54" spans="1:9" s="439" customFormat="1" ht="12.75">
      <c r="A54" s="1346"/>
      <c r="B54" s="1120">
        <v>75113</v>
      </c>
      <c r="C54" s="1120"/>
      <c r="D54" s="1126" t="s">
        <v>649</v>
      </c>
      <c r="E54" s="1124"/>
      <c r="F54" s="1124"/>
      <c r="G54" s="1125"/>
      <c r="H54" s="781"/>
      <c r="I54" s="782"/>
    </row>
    <row r="55" spans="1:9" s="439" customFormat="1" ht="12.75">
      <c r="A55" s="1346"/>
      <c r="B55" s="1120"/>
      <c r="C55" s="1120"/>
      <c r="D55" s="1126"/>
      <c r="E55" s="1124"/>
      <c r="F55" s="1124"/>
      <c r="G55" s="1125"/>
      <c r="H55" s="781"/>
      <c r="I55" s="782"/>
    </row>
    <row r="56" spans="1:9" s="439" customFormat="1" ht="52.5">
      <c r="A56" s="1346"/>
      <c r="B56" s="1120"/>
      <c r="C56" s="1120">
        <v>2010</v>
      </c>
      <c r="D56" s="65" t="s">
        <v>529</v>
      </c>
      <c r="E56" s="1124">
        <f>E57</f>
        <v>46392</v>
      </c>
      <c r="F56" s="1124">
        <f>F57</f>
        <v>46113.04</v>
      </c>
      <c r="G56" s="494">
        <f>F56/E56</f>
        <v>0.9939868942921194</v>
      </c>
      <c r="H56" s="781">
        <f>H57</f>
        <v>46113.04</v>
      </c>
      <c r="I56" s="782">
        <f>I57</f>
        <v>0</v>
      </c>
    </row>
    <row r="57" spans="1:9" s="445" customFormat="1" ht="12">
      <c r="A57" s="1345"/>
      <c r="B57" s="1121"/>
      <c r="C57" s="1121"/>
      <c r="D57" s="1118" t="s">
        <v>650</v>
      </c>
      <c r="E57" s="493">
        <v>46392</v>
      </c>
      <c r="F57" s="493">
        <v>46113.04</v>
      </c>
      <c r="G57" s="494">
        <f>F57/E57</f>
        <v>0.9939868942921194</v>
      </c>
      <c r="H57" s="495">
        <v>46113.04</v>
      </c>
      <c r="I57" s="581">
        <v>0</v>
      </c>
    </row>
    <row r="58" spans="1:9" s="439" customFormat="1" ht="12">
      <c r="A58" s="1346"/>
      <c r="B58" s="1122"/>
      <c r="C58" s="1122"/>
      <c r="D58" s="1123"/>
      <c r="E58" s="1124"/>
      <c r="F58" s="1124"/>
      <c r="G58" s="1125"/>
      <c r="H58" s="781"/>
      <c r="I58" s="782"/>
    </row>
    <row r="59" spans="1:9" s="9" customFormat="1" ht="12.75">
      <c r="A59" s="440"/>
      <c r="B59" s="48"/>
      <c r="C59" s="48"/>
      <c r="D59" s="58" t="s">
        <v>158</v>
      </c>
      <c r="E59" s="59">
        <f>E41+E50+E56+E46</f>
        <v>115014</v>
      </c>
      <c r="F59" s="59">
        <f>F41+F50+F56+F46</f>
        <v>110720.93</v>
      </c>
      <c r="G59" s="66">
        <f>F59/E59</f>
        <v>0.962673500617316</v>
      </c>
      <c r="H59" s="60">
        <f>H56+H50+H41+H46</f>
        <v>110720.93</v>
      </c>
      <c r="I59" s="585">
        <v>0</v>
      </c>
    </row>
    <row r="60" spans="1:9" s="9" customFormat="1" ht="12.75">
      <c r="A60" s="451"/>
      <c r="B60" s="46"/>
      <c r="C60" s="46"/>
      <c r="D60" s="360"/>
      <c r="E60" s="361"/>
      <c r="F60" s="361"/>
      <c r="G60" s="364"/>
      <c r="H60" s="363"/>
      <c r="I60" s="583"/>
    </row>
    <row r="61" spans="1:9" s="9" customFormat="1" ht="12.75">
      <c r="A61" s="477">
        <v>752</v>
      </c>
      <c r="B61" s="64"/>
      <c r="C61" s="64"/>
      <c r="D61" s="484" t="s">
        <v>23</v>
      </c>
      <c r="E61" s="67"/>
      <c r="F61" s="67"/>
      <c r="G61" s="68"/>
      <c r="H61" s="69"/>
      <c r="I61" s="586"/>
    </row>
    <row r="62" spans="1:9" s="9" customFormat="1" ht="12.75">
      <c r="A62" s="477"/>
      <c r="B62" s="789">
        <v>75212</v>
      </c>
      <c r="C62" s="789"/>
      <c r="D62" s="510" t="s">
        <v>159</v>
      </c>
      <c r="E62" s="1136"/>
      <c r="F62" s="1136"/>
      <c r="G62" s="1137"/>
      <c r="H62" s="1136"/>
      <c r="I62" s="593"/>
    </row>
    <row r="63" spans="1:9" s="9" customFormat="1" ht="12.75">
      <c r="A63" s="477"/>
      <c r="B63" s="789"/>
      <c r="C63" s="789"/>
      <c r="D63" s="510"/>
      <c r="E63" s="1136"/>
      <c r="F63" s="1136"/>
      <c r="G63" s="1137"/>
      <c r="H63" s="1136"/>
      <c r="I63" s="593"/>
    </row>
    <row r="64" spans="1:9" s="9" customFormat="1" ht="52.5">
      <c r="A64" s="477"/>
      <c r="B64" s="64"/>
      <c r="C64" s="64">
        <v>2010</v>
      </c>
      <c r="D64" s="65" t="s">
        <v>529</v>
      </c>
      <c r="E64" s="488">
        <f>SUM(E65)</f>
        <v>300</v>
      </c>
      <c r="F64" s="488">
        <f>SUM(F65)</f>
        <v>300</v>
      </c>
      <c r="G64" s="507">
        <f>F64/E64</f>
        <v>1</v>
      </c>
      <c r="H64" s="490">
        <f>SUM(H65)</f>
        <v>300</v>
      </c>
      <c r="I64" s="587">
        <v>0</v>
      </c>
    </row>
    <row r="65" spans="1:9" s="452" customFormat="1" ht="12">
      <c r="A65" s="442"/>
      <c r="B65" s="449"/>
      <c r="C65" s="444"/>
      <c r="D65" s="436" t="s">
        <v>398</v>
      </c>
      <c r="E65" s="493">
        <v>300</v>
      </c>
      <c r="F65" s="493">
        <v>300</v>
      </c>
      <c r="G65" s="508">
        <f>F65/E65</f>
        <v>1</v>
      </c>
      <c r="H65" s="495">
        <v>300</v>
      </c>
      <c r="I65" s="588">
        <v>0</v>
      </c>
    </row>
    <row r="66" spans="1:9" s="452" customFormat="1" ht="12">
      <c r="A66" s="442"/>
      <c r="B66" s="449"/>
      <c r="C66" s="444"/>
      <c r="D66" s="436"/>
      <c r="E66" s="493"/>
      <c r="F66" s="493"/>
      <c r="G66" s="508"/>
      <c r="H66" s="493"/>
      <c r="I66" s="588"/>
    </row>
    <row r="67" spans="1:9" s="72" customFormat="1" ht="12.75">
      <c r="A67" s="453"/>
      <c r="B67" s="70"/>
      <c r="C67" s="70"/>
      <c r="D67" s="496" t="s">
        <v>160</v>
      </c>
      <c r="E67" s="497">
        <f>SUM(E64)</f>
        <v>300</v>
      </c>
      <c r="F67" s="497">
        <f>SUM(F64)</f>
        <v>300</v>
      </c>
      <c r="G67" s="509">
        <f>F67/E67</f>
        <v>1</v>
      </c>
      <c r="H67" s="497">
        <f>H64</f>
        <v>300</v>
      </c>
      <c r="I67" s="582">
        <v>0</v>
      </c>
    </row>
    <row r="68" spans="1:9" s="72" customFormat="1" ht="12.75">
      <c r="A68" s="454"/>
      <c r="B68" s="35"/>
      <c r="C68" s="35"/>
      <c r="D68" s="49"/>
      <c r="E68" s="67"/>
      <c r="F68" s="67"/>
      <c r="G68" s="71"/>
      <c r="H68" s="67"/>
      <c r="I68" s="586"/>
    </row>
    <row r="69" spans="1:9" ht="12.75">
      <c r="A69" s="431">
        <v>754</v>
      </c>
      <c r="B69" s="35"/>
      <c r="C69" s="35"/>
      <c r="D69" s="484" t="s">
        <v>161</v>
      </c>
      <c r="E69" s="56"/>
      <c r="F69" s="371"/>
      <c r="G69" s="372"/>
      <c r="H69" s="370"/>
      <c r="I69" s="579"/>
    </row>
    <row r="70" spans="1:9" ht="17.25" customHeight="1">
      <c r="A70" s="431"/>
      <c r="B70" s="455">
        <v>75414</v>
      </c>
      <c r="C70" s="455"/>
      <c r="D70" s="510" t="s">
        <v>162</v>
      </c>
      <c r="E70" s="511"/>
      <c r="F70" s="512"/>
      <c r="G70" s="513"/>
      <c r="H70" s="514"/>
      <c r="I70" s="589"/>
    </row>
    <row r="71" spans="1:9" ht="17.25" customHeight="1">
      <c r="A71" s="431"/>
      <c r="B71" s="455"/>
      <c r="C71" s="455"/>
      <c r="D71" s="510"/>
      <c r="E71" s="511"/>
      <c r="F71" s="512"/>
      <c r="G71" s="513"/>
      <c r="H71" s="514"/>
      <c r="I71" s="589"/>
    </row>
    <row r="72" spans="1:9" ht="52.5">
      <c r="A72" s="448"/>
      <c r="B72" s="34"/>
      <c r="C72" s="64">
        <v>2010</v>
      </c>
      <c r="D72" s="65" t="s">
        <v>529</v>
      </c>
      <c r="E72" s="490">
        <f>SUM(E73)</f>
        <v>1000</v>
      </c>
      <c r="F72" s="490">
        <f>SUM(F73)</f>
        <v>1000</v>
      </c>
      <c r="G72" s="507">
        <f>F72/E72</f>
        <v>1</v>
      </c>
      <c r="H72" s="485">
        <f>SUM(H73)</f>
        <v>1000</v>
      </c>
      <c r="I72" s="590">
        <v>0</v>
      </c>
    </row>
    <row r="73" spans="1:9" s="445" customFormat="1" ht="12">
      <c r="A73" s="456"/>
      <c r="B73" s="457"/>
      <c r="C73" s="444"/>
      <c r="D73" s="436" t="s">
        <v>399</v>
      </c>
      <c r="E73" s="495">
        <v>1000</v>
      </c>
      <c r="F73" s="495">
        <v>1000</v>
      </c>
      <c r="G73" s="508">
        <f>F73/E73</f>
        <v>1</v>
      </c>
      <c r="H73" s="515">
        <v>1000</v>
      </c>
      <c r="I73" s="591">
        <v>0</v>
      </c>
    </row>
    <row r="74" spans="1:9" s="445" customFormat="1" ht="12">
      <c r="A74" s="1449"/>
      <c r="B74" s="1430"/>
      <c r="C74" s="1431"/>
      <c r="D74" s="436"/>
      <c r="E74" s="493"/>
      <c r="F74" s="493"/>
      <c r="G74" s="508"/>
      <c r="H74" s="515"/>
      <c r="I74" s="591"/>
    </row>
    <row r="75" spans="1:9" s="9" customFormat="1" ht="12.75">
      <c r="A75" s="458"/>
      <c r="B75" s="459"/>
      <c r="C75" s="460"/>
      <c r="D75" s="496" t="s">
        <v>163</v>
      </c>
      <c r="E75" s="497">
        <f>SUM(E72:E72)</f>
        <v>1000</v>
      </c>
      <c r="F75" s="497">
        <f>SUM(F72:F72)</f>
        <v>1000</v>
      </c>
      <c r="G75" s="498">
        <f>F75/E75</f>
        <v>1</v>
      </c>
      <c r="H75" s="503">
        <f>SUM(H72:H72)</f>
        <v>1000</v>
      </c>
      <c r="I75" s="582">
        <f>SUM(I72:I72)</f>
        <v>0</v>
      </c>
    </row>
    <row r="76" spans="1:9" s="9" customFormat="1" ht="12.75">
      <c r="A76" s="431"/>
      <c r="B76" s="55"/>
      <c r="C76" s="55"/>
      <c r="D76" s="49"/>
      <c r="E76" s="67"/>
      <c r="F76" s="67"/>
      <c r="G76" s="350"/>
      <c r="H76" s="351"/>
      <c r="I76" s="586"/>
    </row>
    <row r="77" spans="1:9" s="72" customFormat="1" ht="12.75">
      <c r="A77" s="516">
        <v>801</v>
      </c>
      <c r="B77" s="517"/>
      <c r="C77" s="517"/>
      <c r="D77" s="484" t="s">
        <v>188</v>
      </c>
      <c r="E77" s="67"/>
      <c r="F77" s="67"/>
      <c r="G77" s="350"/>
      <c r="H77" s="351"/>
      <c r="I77" s="586"/>
    </row>
    <row r="78" spans="1:9" s="452" customFormat="1" ht="12">
      <c r="A78" s="491"/>
      <c r="B78" s="505"/>
      <c r="C78" s="505"/>
      <c r="D78" s="506"/>
      <c r="E78" s="634"/>
      <c r="F78" s="634"/>
      <c r="G78" s="635"/>
      <c r="H78" s="633"/>
      <c r="I78" s="637"/>
    </row>
    <row r="79" spans="1:9" s="317" customFormat="1" ht="26.25">
      <c r="A79" s="477"/>
      <c r="B79" s="789">
        <v>80153</v>
      </c>
      <c r="C79" s="789"/>
      <c r="D79" s="1134" t="s">
        <v>547</v>
      </c>
      <c r="E79" s="512"/>
      <c r="F79" s="512"/>
      <c r="G79" s="513"/>
      <c r="H79" s="514"/>
      <c r="I79" s="589"/>
    </row>
    <row r="80" spans="1:9" s="317" customFormat="1" ht="12.75">
      <c r="A80" s="477"/>
      <c r="B80" s="486"/>
      <c r="C80" s="64"/>
      <c r="D80" s="74"/>
      <c r="E80" s="488"/>
      <c r="F80" s="488"/>
      <c r="G80" s="489"/>
      <c r="H80" s="485"/>
      <c r="I80" s="580"/>
    </row>
    <row r="81" spans="1:9" s="317" customFormat="1" ht="52.5">
      <c r="A81" s="477"/>
      <c r="B81" s="486"/>
      <c r="C81" s="64">
        <v>2010</v>
      </c>
      <c r="D81" s="65" t="s">
        <v>529</v>
      </c>
      <c r="E81" s="488">
        <f>E82</f>
        <v>111903.8</v>
      </c>
      <c r="F81" s="488">
        <f>F82</f>
        <v>109424.9</v>
      </c>
      <c r="G81" s="489">
        <f>F81/E81</f>
        <v>0.9778479372460988</v>
      </c>
      <c r="H81" s="485">
        <f>H82</f>
        <v>109424.9</v>
      </c>
      <c r="I81" s="580">
        <v>0</v>
      </c>
    </row>
    <row r="82" spans="1:9" s="452" customFormat="1" ht="14.25" customHeight="1">
      <c r="A82" s="442"/>
      <c r="B82" s="1432"/>
      <c r="C82" s="1433"/>
      <c r="D82" s="1434" t="s">
        <v>548</v>
      </c>
      <c r="E82" s="634">
        <v>111903.8</v>
      </c>
      <c r="F82" s="634">
        <v>109424.9</v>
      </c>
      <c r="G82" s="1435">
        <f>F82/E82</f>
        <v>0.9778479372460988</v>
      </c>
      <c r="H82" s="633">
        <v>109424.9</v>
      </c>
      <c r="I82" s="637">
        <v>0</v>
      </c>
    </row>
    <row r="83" spans="1:9" s="452" customFormat="1" ht="14.25" customHeight="1">
      <c r="A83" s="442"/>
      <c r="B83" s="1432"/>
      <c r="C83" s="1433"/>
      <c r="D83" s="506"/>
      <c r="E83" s="634"/>
      <c r="F83" s="634"/>
      <c r="G83" s="635"/>
      <c r="H83" s="633"/>
      <c r="I83" s="637"/>
    </row>
    <row r="84" spans="1:9" s="72" customFormat="1" ht="12.75">
      <c r="A84" s="1436"/>
      <c r="B84" s="1437"/>
      <c r="C84" s="1438"/>
      <c r="D84" s="1439" t="s">
        <v>335</v>
      </c>
      <c r="E84" s="1440">
        <f>E81</f>
        <v>111903.8</v>
      </c>
      <c r="F84" s="1440">
        <f>F81</f>
        <v>109424.9</v>
      </c>
      <c r="G84" s="1440">
        <f>G81</f>
        <v>0.9778479372460988</v>
      </c>
      <c r="H84" s="1440">
        <f>H81</f>
        <v>109424.9</v>
      </c>
      <c r="I84" s="1441">
        <v>0</v>
      </c>
    </row>
    <row r="85" spans="1:9" s="72" customFormat="1" ht="12.75">
      <c r="A85" s="454"/>
      <c r="B85" s="532"/>
      <c r="C85" s="531"/>
      <c r="D85" s="530"/>
      <c r="E85" s="529"/>
      <c r="F85" s="529"/>
      <c r="G85" s="528"/>
      <c r="H85" s="527"/>
      <c r="I85" s="593"/>
    </row>
    <row r="86" spans="1:9" ht="12.75">
      <c r="A86" s="477">
        <v>852</v>
      </c>
      <c r="B86" s="486"/>
      <c r="C86" s="486"/>
      <c r="D86" s="484" t="s">
        <v>164</v>
      </c>
      <c r="E86" s="56"/>
      <c r="F86" s="56"/>
      <c r="G86" s="54"/>
      <c r="H86" s="52"/>
      <c r="I86" s="579"/>
    </row>
    <row r="87" spans="1:9" s="439" customFormat="1" ht="12" hidden="1">
      <c r="A87" s="776"/>
      <c r="B87" s="777">
        <v>85215</v>
      </c>
      <c r="C87" s="778"/>
      <c r="D87" s="783" t="s">
        <v>312</v>
      </c>
      <c r="E87" s="779"/>
      <c r="F87" s="779"/>
      <c r="G87" s="780"/>
      <c r="H87" s="781"/>
      <c r="I87" s="782"/>
    </row>
    <row r="88" spans="1:9" s="439" customFormat="1" ht="52.5" hidden="1">
      <c r="A88" s="776"/>
      <c r="B88" s="777"/>
      <c r="C88" s="778">
        <v>2010</v>
      </c>
      <c r="D88" s="47" t="s">
        <v>529</v>
      </c>
      <c r="E88" s="779">
        <f>SUM(E89)</f>
        <v>0</v>
      </c>
      <c r="F88" s="779">
        <f>SUM(F89)</f>
        <v>0</v>
      </c>
      <c r="G88" s="780" t="e">
        <f>F88/E88</f>
        <v>#DIV/0!</v>
      </c>
      <c r="H88" s="781">
        <f>SUM(H89)</f>
        <v>0</v>
      </c>
      <c r="I88" s="782"/>
    </row>
    <row r="89" spans="1:9" s="445" customFormat="1" ht="26.25" hidden="1">
      <c r="A89" s="520"/>
      <c r="B89" s="492"/>
      <c r="C89" s="450"/>
      <c r="D89" s="784" t="s">
        <v>549</v>
      </c>
      <c r="E89" s="515">
        <v>0</v>
      </c>
      <c r="F89" s="515">
        <v>0</v>
      </c>
      <c r="G89" s="508" t="e">
        <f>F89/E89</f>
        <v>#DIV/0!</v>
      </c>
      <c r="H89" s="495">
        <v>0</v>
      </c>
      <c r="I89" s="581"/>
    </row>
    <row r="90" spans="1:9" s="445" customFormat="1" ht="12" hidden="1">
      <c r="A90" s="520"/>
      <c r="B90" s="492"/>
      <c r="C90" s="450"/>
      <c r="D90" s="436"/>
      <c r="E90" s="515"/>
      <c r="F90" s="515"/>
      <c r="G90" s="508"/>
      <c r="H90" s="495"/>
      <c r="I90" s="581"/>
    </row>
    <row r="91" spans="1:9" ht="12.75">
      <c r="A91" s="504"/>
      <c r="B91" s="486">
        <v>85219</v>
      </c>
      <c r="C91" s="64"/>
      <c r="D91" s="74" t="s">
        <v>165</v>
      </c>
      <c r="E91" s="485"/>
      <c r="F91" s="485"/>
      <c r="G91" s="507"/>
      <c r="H91" s="490"/>
      <c r="I91" s="580"/>
    </row>
    <row r="92" spans="1:9" ht="12.75">
      <c r="A92" s="504"/>
      <c r="B92" s="486"/>
      <c r="C92" s="64"/>
      <c r="D92" s="74"/>
      <c r="E92" s="485"/>
      <c r="F92" s="485"/>
      <c r="G92" s="507"/>
      <c r="H92" s="490"/>
      <c r="I92" s="580"/>
    </row>
    <row r="93" spans="1:9" ht="52.5">
      <c r="A93" s="504"/>
      <c r="B93" s="486"/>
      <c r="C93" s="64">
        <v>2010</v>
      </c>
      <c r="D93" s="65" t="s">
        <v>529</v>
      </c>
      <c r="E93" s="485">
        <f>SUM(E94)</f>
        <v>43904.76</v>
      </c>
      <c r="F93" s="485">
        <f>SUM(F94)</f>
        <v>43904.57</v>
      </c>
      <c r="G93" s="507">
        <f>F93/E93</f>
        <v>0.9999956724510053</v>
      </c>
      <c r="H93" s="490">
        <f>SUM(H94)</f>
        <v>43904.57</v>
      </c>
      <c r="I93" s="580">
        <v>0</v>
      </c>
    </row>
    <row r="94" spans="1:9" s="445" customFormat="1" ht="12" hidden="1">
      <c r="A94" s="520"/>
      <c r="B94" s="492"/>
      <c r="C94" s="450"/>
      <c r="D94" s="436" t="s">
        <v>400</v>
      </c>
      <c r="E94" s="515">
        <v>43904.76</v>
      </c>
      <c r="F94" s="515">
        <v>43904.57</v>
      </c>
      <c r="G94" s="508">
        <f>F94/E94</f>
        <v>0.9999956724510053</v>
      </c>
      <c r="H94" s="495">
        <v>43904.57</v>
      </c>
      <c r="I94" s="581">
        <v>0</v>
      </c>
    </row>
    <row r="95" spans="1:9" ht="12.75" hidden="1">
      <c r="A95" s="504"/>
      <c r="B95" s="486">
        <v>85278</v>
      </c>
      <c r="C95" s="64"/>
      <c r="D95" s="74" t="s">
        <v>401</v>
      </c>
      <c r="E95" s="485"/>
      <c r="F95" s="485"/>
      <c r="G95" s="508" t="e">
        <f aca="true" t="shared" si="0" ref="G95:G108">F95/E95</f>
        <v>#DIV/0!</v>
      </c>
      <c r="H95" s="490"/>
      <c r="I95" s="580"/>
    </row>
    <row r="96" spans="1:9" ht="39" hidden="1">
      <c r="A96" s="504"/>
      <c r="B96" s="486"/>
      <c r="C96" s="64">
        <v>2010</v>
      </c>
      <c r="D96" s="65" t="s">
        <v>396</v>
      </c>
      <c r="E96" s="485">
        <v>0</v>
      </c>
      <c r="F96" s="485">
        <v>0</v>
      </c>
      <c r="G96" s="508" t="e">
        <f t="shared" si="0"/>
        <v>#DIV/0!</v>
      </c>
      <c r="H96" s="490">
        <v>0</v>
      </c>
      <c r="I96" s="580">
        <v>0</v>
      </c>
    </row>
    <row r="97" spans="1:9" s="445" customFormat="1" ht="29.25" customHeight="1" hidden="1">
      <c r="A97" s="520"/>
      <c r="B97" s="492"/>
      <c r="C97" s="450"/>
      <c r="D97" s="436" t="s">
        <v>402</v>
      </c>
      <c r="E97" s="515">
        <v>0</v>
      </c>
      <c r="F97" s="515">
        <v>0</v>
      </c>
      <c r="G97" s="508" t="e">
        <f t="shared" si="0"/>
        <v>#DIV/0!</v>
      </c>
      <c r="H97" s="495">
        <v>0</v>
      </c>
      <c r="I97" s="581">
        <v>0</v>
      </c>
    </row>
    <row r="98" spans="1:9" s="445" customFormat="1" ht="12" hidden="1">
      <c r="A98" s="520"/>
      <c r="B98" s="492"/>
      <c r="C98" s="450"/>
      <c r="D98" s="436"/>
      <c r="E98" s="515"/>
      <c r="F98" s="515"/>
      <c r="G98" s="508" t="e">
        <f t="shared" si="0"/>
        <v>#DIV/0!</v>
      </c>
      <c r="H98" s="495"/>
      <c r="I98" s="581"/>
    </row>
    <row r="99" spans="1:9" s="445" customFormat="1" ht="12" hidden="1">
      <c r="A99" s="518"/>
      <c r="B99" s="521"/>
      <c r="C99" s="521"/>
      <c r="D99" s="461"/>
      <c r="E99" s="524"/>
      <c r="F99" s="524"/>
      <c r="G99" s="508" t="e">
        <f t="shared" si="0"/>
        <v>#DIV/0!</v>
      </c>
      <c r="H99" s="525"/>
      <c r="I99" s="592"/>
    </row>
    <row r="100" spans="1:9" ht="12.75" hidden="1">
      <c r="A100" s="596"/>
      <c r="B100" s="597">
        <v>85295</v>
      </c>
      <c r="C100" s="597"/>
      <c r="D100" s="598" t="s">
        <v>151</v>
      </c>
      <c r="E100" s="599"/>
      <c r="F100" s="599"/>
      <c r="G100" s="508" t="e">
        <f t="shared" si="0"/>
        <v>#DIV/0!</v>
      </c>
      <c r="H100" s="599"/>
      <c r="I100" s="600"/>
    </row>
    <row r="101" spans="1:9" ht="39" hidden="1">
      <c r="A101" s="477"/>
      <c r="B101" s="486"/>
      <c r="C101" s="64">
        <v>2010</v>
      </c>
      <c r="D101" s="65" t="s">
        <v>396</v>
      </c>
      <c r="E101" s="474">
        <f>SUM(E105)</f>
        <v>0</v>
      </c>
      <c r="F101" s="474">
        <f>SUM(F105)</f>
        <v>0</v>
      </c>
      <c r="G101" s="508" t="e">
        <f t="shared" si="0"/>
        <v>#DIV/0!</v>
      </c>
      <c r="H101" s="490">
        <f>SUM(H105)</f>
        <v>0</v>
      </c>
      <c r="I101" s="580">
        <v>0</v>
      </c>
    </row>
    <row r="102" spans="1:9" ht="12.75" hidden="1">
      <c r="A102" s="431"/>
      <c r="B102" s="55">
        <v>85295</v>
      </c>
      <c r="C102" s="43"/>
      <c r="D102" s="487" t="s">
        <v>151</v>
      </c>
      <c r="E102" s="488"/>
      <c r="F102" s="488"/>
      <c r="G102" s="508" t="e">
        <f t="shared" si="0"/>
        <v>#DIV/0!</v>
      </c>
      <c r="H102" s="485"/>
      <c r="I102" s="580"/>
    </row>
    <row r="103" spans="1:9" ht="12.75" hidden="1">
      <c r="A103" s="431"/>
      <c r="B103" s="55"/>
      <c r="C103" s="43">
        <v>2010</v>
      </c>
      <c r="D103" s="522" t="s">
        <v>166</v>
      </c>
      <c r="E103" s="488"/>
      <c r="F103" s="488"/>
      <c r="G103" s="508" t="e">
        <f t="shared" si="0"/>
        <v>#DIV/0!</v>
      </c>
      <c r="H103" s="485"/>
      <c r="I103" s="580"/>
    </row>
    <row r="104" spans="1:9" ht="12.75" hidden="1">
      <c r="A104" s="431"/>
      <c r="B104" s="55"/>
      <c r="C104" s="43"/>
      <c r="D104" s="522" t="s">
        <v>167</v>
      </c>
      <c r="E104" s="488"/>
      <c r="F104" s="488"/>
      <c r="G104" s="508" t="e">
        <f t="shared" si="0"/>
        <v>#DIV/0!</v>
      </c>
      <c r="H104" s="485"/>
      <c r="I104" s="580">
        <v>0</v>
      </c>
    </row>
    <row r="105" spans="1:9" s="445" customFormat="1" ht="12" hidden="1">
      <c r="A105" s="442"/>
      <c r="B105" s="443"/>
      <c r="C105" s="449"/>
      <c r="D105" s="523" t="s">
        <v>403</v>
      </c>
      <c r="E105" s="493">
        <v>0</v>
      </c>
      <c r="F105" s="493">
        <v>0</v>
      </c>
      <c r="G105" s="508" t="e">
        <f t="shared" si="0"/>
        <v>#DIV/0!</v>
      </c>
      <c r="H105" s="515">
        <v>0</v>
      </c>
      <c r="I105" s="581">
        <v>0</v>
      </c>
    </row>
    <row r="106" spans="1:9" s="445" customFormat="1" ht="24" hidden="1">
      <c r="A106" s="442"/>
      <c r="B106" s="443"/>
      <c r="C106" s="449"/>
      <c r="D106" s="436" t="s">
        <v>404</v>
      </c>
      <c r="E106" s="493">
        <v>0</v>
      </c>
      <c r="F106" s="493">
        <v>0</v>
      </c>
      <c r="G106" s="508" t="e">
        <f t="shared" si="0"/>
        <v>#DIV/0!</v>
      </c>
      <c r="H106" s="515">
        <v>0</v>
      </c>
      <c r="I106" s="581">
        <v>0</v>
      </c>
    </row>
    <row r="107" spans="1:9" s="445" customFormat="1" ht="12">
      <c r="A107" s="442"/>
      <c r="B107" s="443"/>
      <c r="C107" s="449"/>
      <c r="D107" s="436"/>
      <c r="E107" s="493"/>
      <c r="F107" s="493"/>
      <c r="G107" s="508"/>
      <c r="H107" s="515"/>
      <c r="I107" s="581"/>
    </row>
    <row r="108" spans="1:9" s="9" customFormat="1" ht="12.75">
      <c r="A108" s="638"/>
      <c r="B108" s="630"/>
      <c r="C108" s="630"/>
      <c r="D108" s="631" t="s">
        <v>168</v>
      </c>
      <c r="E108" s="519">
        <f>E101+E96+E93+E88</f>
        <v>43904.76</v>
      </c>
      <c r="F108" s="519">
        <f>F101+F96+F93+F88</f>
        <v>43904.57</v>
      </c>
      <c r="G108" s="632">
        <f t="shared" si="0"/>
        <v>0.9999956724510053</v>
      </c>
      <c r="H108" s="519">
        <f>H101+H96+H93+H88</f>
        <v>43904.57</v>
      </c>
      <c r="I108" s="1347">
        <f>I101+I96+I93+I88</f>
        <v>0</v>
      </c>
    </row>
    <row r="109" spans="1:9" s="9" customFormat="1" ht="12.75">
      <c r="A109" s="824">
        <v>855</v>
      </c>
      <c r="B109" s="55"/>
      <c r="C109" s="43"/>
      <c r="D109" s="614"/>
      <c r="E109" s="615"/>
      <c r="F109" s="615"/>
      <c r="G109" s="629"/>
      <c r="H109" s="615"/>
      <c r="I109" s="639"/>
    </row>
    <row r="110" spans="1:9" s="9" customFormat="1" ht="12.75">
      <c r="A110" s="477"/>
      <c r="B110" s="486"/>
      <c r="C110" s="486"/>
      <c r="D110" s="484" t="s">
        <v>439</v>
      </c>
      <c r="E110" s="615"/>
      <c r="F110" s="615"/>
      <c r="G110" s="615"/>
      <c r="H110" s="615"/>
      <c r="I110" s="639"/>
    </row>
    <row r="111" spans="1:9" s="9" customFormat="1" ht="12.75">
      <c r="A111" s="477"/>
      <c r="B111" s="55">
        <v>85501</v>
      </c>
      <c r="C111" s="43"/>
      <c r="D111" s="487" t="s">
        <v>448</v>
      </c>
      <c r="E111" s="474"/>
      <c r="F111" s="474"/>
      <c r="G111" s="618"/>
      <c r="H111" s="616"/>
      <c r="I111" s="594"/>
    </row>
    <row r="112" spans="1:9" s="9" customFormat="1" ht="12.75">
      <c r="A112" s="477"/>
      <c r="B112" s="55"/>
      <c r="C112" s="43"/>
      <c r="D112" s="487"/>
      <c r="E112" s="474"/>
      <c r="F112" s="474"/>
      <c r="G112" s="616"/>
      <c r="H112" s="616"/>
      <c r="I112" s="594"/>
    </row>
    <row r="113" spans="1:9" s="9" customFormat="1" ht="52.5">
      <c r="A113" s="477"/>
      <c r="B113" s="55"/>
      <c r="C113" s="64">
        <v>2060</v>
      </c>
      <c r="D113" s="65" t="s">
        <v>450</v>
      </c>
      <c r="E113" s="474">
        <f>E114</f>
        <v>14168000</v>
      </c>
      <c r="F113" s="474">
        <f>F114</f>
        <v>14167999.62</v>
      </c>
      <c r="G113" s="621">
        <f>F113/E113</f>
        <v>0.9999999731789948</v>
      </c>
      <c r="H113" s="474">
        <f>H114</f>
        <v>14167999.62</v>
      </c>
      <c r="I113" s="594">
        <f>I114</f>
        <v>0</v>
      </c>
    </row>
    <row r="114" spans="1:9" s="9" customFormat="1" ht="12.75">
      <c r="A114" s="477"/>
      <c r="B114" s="55"/>
      <c r="C114" s="43"/>
      <c r="D114" s="522" t="s">
        <v>586</v>
      </c>
      <c r="E114" s="619">
        <v>14168000</v>
      </c>
      <c r="F114" s="619">
        <v>14167999.62</v>
      </c>
      <c r="G114" s="622">
        <f>F114/E114</f>
        <v>0.9999999731789948</v>
      </c>
      <c r="H114" s="620">
        <v>14167999.62</v>
      </c>
      <c r="I114" s="640">
        <v>0</v>
      </c>
    </row>
    <row r="115" spans="1:9" s="9" customFormat="1" ht="12.75">
      <c r="A115" s="477"/>
      <c r="B115" s="55"/>
      <c r="C115" s="43"/>
      <c r="D115" s="522"/>
      <c r="E115" s="619"/>
      <c r="F115" s="624"/>
      <c r="G115" s="622"/>
      <c r="H115" s="620"/>
      <c r="I115" s="640"/>
    </row>
    <row r="116" spans="1:9" s="9" customFormat="1" ht="26.25">
      <c r="A116" s="477"/>
      <c r="B116" s="486">
        <v>85502</v>
      </c>
      <c r="C116" s="43"/>
      <c r="D116" s="74" t="s">
        <v>449</v>
      </c>
      <c r="E116" s="619"/>
      <c r="F116" s="624"/>
      <c r="G116" s="622"/>
      <c r="H116" s="620"/>
      <c r="I116" s="640"/>
    </row>
    <row r="117" spans="1:9" s="9" customFormat="1" ht="12.75">
      <c r="A117" s="477"/>
      <c r="B117" s="486"/>
      <c r="C117" s="43"/>
      <c r="D117" s="74"/>
      <c r="E117" s="619"/>
      <c r="F117" s="619"/>
      <c r="G117" s="622"/>
      <c r="H117" s="620"/>
      <c r="I117" s="1427"/>
    </row>
    <row r="118" spans="1:9" s="9" customFormat="1" ht="52.5">
      <c r="A118" s="477"/>
      <c r="B118" s="55"/>
      <c r="C118" s="64">
        <v>2010</v>
      </c>
      <c r="D118" s="65" t="s">
        <v>529</v>
      </c>
      <c r="E118" s="474">
        <f>E119</f>
        <v>5364821</v>
      </c>
      <c r="F118" s="474">
        <f>F119</f>
        <v>5289819.57</v>
      </c>
      <c r="G118" s="626">
        <f>F118/E118</f>
        <v>0.9860197702775172</v>
      </c>
      <c r="H118" s="618">
        <f>H119</f>
        <v>5289819.57</v>
      </c>
      <c r="I118" s="641">
        <f>I119</f>
        <v>0</v>
      </c>
    </row>
    <row r="119" spans="1:9" s="9" customFormat="1" ht="24">
      <c r="A119" s="477"/>
      <c r="B119" s="55"/>
      <c r="C119" s="43"/>
      <c r="D119" s="436" t="s">
        <v>451</v>
      </c>
      <c r="E119" s="437">
        <v>5364821</v>
      </c>
      <c r="F119" s="625">
        <v>5289819.57</v>
      </c>
      <c r="G119" s="622">
        <f>F119/E119</f>
        <v>0.9860197702775172</v>
      </c>
      <c r="H119" s="623">
        <v>5289819.57</v>
      </c>
      <c r="I119" s="595">
        <v>0</v>
      </c>
    </row>
    <row r="120" spans="1:9" s="9" customFormat="1" ht="12.75">
      <c r="A120" s="477"/>
      <c r="B120" s="55"/>
      <c r="C120" s="43"/>
      <c r="D120" s="522"/>
      <c r="E120" s="619"/>
      <c r="F120" s="624"/>
      <c r="G120" s="622"/>
      <c r="H120" s="620"/>
      <c r="I120" s="640"/>
    </row>
    <row r="121" spans="1:9" s="9" customFormat="1" ht="12.75">
      <c r="A121" s="477"/>
      <c r="B121" s="55">
        <v>85503</v>
      </c>
      <c r="C121" s="43"/>
      <c r="D121" s="487" t="s">
        <v>452</v>
      </c>
      <c r="E121" s="619"/>
      <c r="F121" s="624"/>
      <c r="G121" s="622"/>
      <c r="H121" s="620"/>
      <c r="I121" s="640"/>
    </row>
    <row r="122" spans="1:9" s="9" customFormat="1" ht="12.75">
      <c r="A122" s="477"/>
      <c r="B122" s="55"/>
      <c r="C122" s="43"/>
      <c r="D122" s="487"/>
      <c r="E122" s="619"/>
      <c r="F122" s="619"/>
      <c r="G122" s="822"/>
      <c r="H122" s="620"/>
      <c r="I122" s="1427"/>
    </row>
    <row r="123" spans="1:9" s="9" customFormat="1" ht="52.5">
      <c r="A123" s="477"/>
      <c r="B123" s="55"/>
      <c r="C123" s="64">
        <v>2010</v>
      </c>
      <c r="D123" s="65" t="s">
        <v>529</v>
      </c>
      <c r="E123" s="474">
        <f>E124</f>
        <v>2000</v>
      </c>
      <c r="F123" s="474">
        <f>F124</f>
        <v>882.35</v>
      </c>
      <c r="G123" s="627">
        <f>F123/E123</f>
        <v>0.441175</v>
      </c>
      <c r="H123" s="628">
        <f>H124</f>
        <v>882.35</v>
      </c>
      <c r="I123" s="642">
        <f>I124</f>
        <v>0</v>
      </c>
    </row>
    <row r="124" spans="1:9" s="9" customFormat="1" ht="12.75">
      <c r="A124" s="477"/>
      <c r="B124" s="786"/>
      <c r="C124" s="785"/>
      <c r="D124" s="65" t="s">
        <v>453</v>
      </c>
      <c r="E124" s="821">
        <v>2000</v>
      </c>
      <c r="F124" s="821">
        <v>882.35</v>
      </c>
      <c r="G124" s="822">
        <f>F124/E124</f>
        <v>0.441175</v>
      </c>
      <c r="H124" s="633">
        <v>882.35</v>
      </c>
      <c r="I124" s="1348">
        <v>0</v>
      </c>
    </row>
    <row r="125" spans="1:9" s="9" customFormat="1" ht="12.75">
      <c r="A125" s="477"/>
      <c r="B125" s="455"/>
      <c r="C125" s="455"/>
      <c r="D125" s="823"/>
      <c r="E125" s="821"/>
      <c r="F125" s="821"/>
      <c r="G125" s="822"/>
      <c r="H125" s="821"/>
      <c r="I125" s="1348"/>
    </row>
    <row r="126" spans="1:9" s="9" customFormat="1" ht="12.75">
      <c r="A126" s="477"/>
      <c r="B126" s="455">
        <v>85504</v>
      </c>
      <c r="C126" s="455"/>
      <c r="D126" s="1134" t="s">
        <v>550</v>
      </c>
      <c r="E126" s="821"/>
      <c r="F126" s="821"/>
      <c r="G126" s="822"/>
      <c r="H126" s="821"/>
      <c r="I126" s="1348"/>
    </row>
    <row r="127" spans="1:9" s="9" customFormat="1" ht="12.75">
      <c r="A127" s="477"/>
      <c r="B127" s="455"/>
      <c r="C127" s="455"/>
      <c r="D127" s="1131"/>
      <c r="E127" s="821"/>
      <c r="F127" s="821"/>
      <c r="G127" s="822"/>
      <c r="H127" s="821"/>
      <c r="I127" s="1348"/>
    </row>
    <row r="128" spans="1:9" s="9" customFormat="1" ht="52.5">
      <c r="A128" s="477"/>
      <c r="B128" s="455"/>
      <c r="C128" s="789">
        <v>2010</v>
      </c>
      <c r="D128" s="65" t="s">
        <v>529</v>
      </c>
      <c r="E128" s="618">
        <f>E129</f>
        <v>736400</v>
      </c>
      <c r="F128" s="618">
        <f>F129</f>
        <v>676110</v>
      </c>
      <c r="G128" s="626">
        <f>F128/E128</f>
        <v>0.9181287343834872</v>
      </c>
      <c r="H128" s="628">
        <f>SUM(H129)</f>
        <v>676110</v>
      </c>
      <c r="I128" s="642">
        <f>SUM(I129)</f>
        <v>0</v>
      </c>
    </row>
    <row r="129" spans="1:9" s="791" customFormat="1" ht="12.75">
      <c r="A129" s="477"/>
      <c r="B129" s="790"/>
      <c r="C129" s="790"/>
      <c r="D129" s="1128" t="s">
        <v>587</v>
      </c>
      <c r="E129" s="821">
        <v>736400</v>
      </c>
      <c r="F129" s="821">
        <v>676110</v>
      </c>
      <c r="G129" s="622">
        <f>F129/E129</f>
        <v>0.9181287343834872</v>
      </c>
      <c r="H129" s="1135">
        <v>676110</v>
      </c>
      <c r="I129" s="1348">
        <v>0</v>
      </c>
    </row>
    <row r="130" spans="1:9" s="791" customFormat="1" ht="12.75">
      <c r="A130" s="477"/>
      <c r="B130" s="790"/>
      <c r="C130" s="1129"/>
      <c r="D130" s="1442"/>
      <c r="E130" s="821"/>
      <c r="F130" s="821"/>
      <c r="G130" s="822"/>
      <c r="H130" s="821"/>
      <c r="I130" s="1348"/>
    </row>
    <row r="131" spans="1:9" s="317" customFormat="1" ht="66">
      <c r="A131" s="477"/>
      <c r="B131" s="789">
        <v>85513</v>
      </c>
      <c r="C131" s="455"/>
      <c r="D131" s="1134" t="s">
        <v>651</v>
      </c>
      <c r="E131" s="514"/>
      <c r="F131" s="514"/>
      <c r="G131" s="627"/>
      <c r="H131" s="514"/>
      <c r="I131" s="642"/>
    </row>
    <row r="132" spans="1:9" s="317" customFormat="1" ht="12.75">
      <c r="A132" s="477"/>
      <c r="B132" s="789"/>
      <c r="C132" s="786"/>
      <c r="D132" s="1131"/>
      <c r="E132" s="618"/>
      <c r="F132" s="618"/>
      <c r="G132" s="626"/>
      <c r="H132" s="618"/>
      <c r="I132" s="642"/>
    </row>
    <row r="133" spans="1:9" s="317" customFormat="1" ht="52.5">
      <c r="A133" s="477"/>
      <c r="B133" s="455"/>
      <c r="C133" s="1120">
        <v>2010</v>
      </c>
      <c r="D133" s="1132" t="s">
        <v>529</v>
      </c>
      <c r="E133" s="618">
        <f>E134</f>
        <v>96376</v>
      </c>
      <c r="F133" s="618">
        <f>F134</f>
        <v>96310.49</v>
      </c>
      <c r="G133" s="1133">
        <f>F133/E133</f>
        <v>0.9993202664563793</v>
      </c>
      <c r="H133" s="618">
        <f>H134</f>
        <v>96310.49</v>
      </c>
      <c r="I133" s="642">
        <f>I134</f>
        <v>0</v>
      </c>
    </row>
    <row r="134" spans="1:9" s="791" customFormat="1" ht="26.25">
      <c r="A134" s="1130"/>
      <c r="B134" s="790"/>
      <c r="C134" s="790"/>
      <c r="D134" s="1128" t="s">
        <v>652</v>
      </c>
      <c r="E134" s="821">
        <v>96376</v>
      </c>
      <c r="F134" s="821">
        <v>96310.49</v>
      </c>
      <c r="G134" s="822">
        <f>F134/E134</f>
        <v>0.9993202664563793</v>
      </c>
      <c r="H134" s="821">
        <v>96310.49</v>
      </c>
      <c r="I134" s="1348"/>
    </row>
    <row r="135" spans="1:9" s="791" customFormat="1" ht="12.75">
      <c r="A135" s="1130"/>
      <c r="B135" s="790"/>
      <c r="C135" s="1129"/>
      <c r="D135" s="1127"/>
      <c r="E135" s="793"/>
      <c r="F135" s="794"/>
      <c r="G135" s="797"/>
      <c r="H135" s="793"/>
      <c r="I135" s="1349"/>
    </row>
    <row r="136" spans="1:9" s="9" customFormat="1" ht="13.5">
      <c r="A136" s="542"/>
      <c r="B136" s="787"/>
      <c r="C136" s="636"/>
      <c r="D136" s="788" t="s">
        <v>454</v>
      </c>
      <c r="E136" s="792">
        <f>E123+E118+E113+E128+E133</f>
        <v>20367597</v>
      </c>
      <c r="F136" s="792">
        <f>F123+F118+F113+F128+F133</f>
        <v>20231122.029999997</v>
      </c>
      <c r="G136" s="795">
        <f>F136/E136</f>
        <v>0.9932994073871354</v>
      </c>
      <c r="H136" s="796">
        <f>H123+H118+H113+H128+H133</f>
        <v>20231122.029999997</v>
      </c>
      <c r="I136" s="1350">
        <f>I123+I118+I113+I128</f>
        <v>0</v>
      </c>
    </row>
    <row r="137" spans="1:9" s="75" customFormat="1" ht="27" customHeight="1" thickBot="1">
      <c r="A137" s="462"/>
      <c r="B137" s="463"/>
      <c r="C137" s="464"/>
      <c r="D137" s="465" t="s">
        <v>169</v>
      </c>
      <c r="E137" s="466">
        <f>E23+E35+E59+E75+E108+E67+E84+E136</f>
        <v>21641669.490000002</v>
      </c>
      <c r="F137" s="466">
        <f>F23+F35+F59+F75+F108+F67+F84+F136</f>
        <v>21497376.36</v>
      </c>
      <c r="G137" s="617">
        <f>F137/E137</f>
        <v>0.9933326248205261</v>
      </c>
      <c r="H137" s="466">
        <f>H23+H35+H59+H75+H108+H67+H84+H136</f>
        <v>21497376.36</v>
      </c>
      <c r="I137" s="526">
        <f>I23+I35+I59+I75+I108</f>
        <v>0</v>
      </c>
    </row>
    <row r="138" spans="1:9" s="75" customFormat="1" ht="15">
      <c r="A138" s="365"/>
      <c r="B138" s="365"/>
      <c r="C138" s="365"/>
      <c r="D138" s="366"/>
      <c r="E138" s="367"/>
      <c r="F138" s="367"/>
      <c r="G138" s="368"/>
      <c r="H138" s="367"/>
      <c r="I138" s="369"/>
    </row>
    <row r="139" spans="1:9" ht="12.75">
      <c r="A139" s="25"/>
      <c r="B139" s="25"/>
      <c r="C139" s="25"/>
      <c r="D139" s="25"/>
      <c r="E139" s="25"/>
      <c r="F139" s="25"/>
      <c r="G139" s="76"/>
      <c r="H139" s="25"/>
      <c r="I139" s="25"/>
    </row>
    <row r="140" spans="1:10" ht="19.5" customHeight="1">
      <c r="A140" s="25"/>
      <c r="B140" s="1506" t="s">
        <v>825</v>
      </c>
      <c r="C140" s="1506"/>
      <c r="D140" s="1506"/>
      <c r="E140" s="1506"/>
      <c r="F140" s="1506"/>
      <c r="G140" s="1506"/>
      <c r="H140" s="1506"/>
      <c r="I140" s="25"/>
      <c r="J140" s="25"/>
    </row>
    <row r="141" spans="1:10" ht="15.75" customHeight="1" thickBot="1">
      <c r="A141" s="25"/>
      <c r="B141" s="353"/>
      <c r="C141" s="353"/>
      <c r="D141" s="353"/>
      <c r="E141" s="353"/>
      <c r="F141" s="353"/>
      <c r="G141" s="353"/>
      <c r="H141" s="353"/>
      <c r="I141" s="25"/>
      <c r="J141" s="25"/>
    </row>
    <row r="142" spans="1:10" s="77" customFormat="1" ht="118.5" customHeight="1">
      <c r="A142" s="25"/>
      <c r="B142" s="533" t="s">
        <v>170</v>
      </c>
      <c r="C142" s="534" t="s">
        <v>171</v>
      </c>
      <c r="D142" s="534" t="s">
        <v>140</v>
      </c>
      <c r="E142" s="534" t="s">
        <v>39</v>
      </c>
      <c r="F142" s="535" t="s">
        <v>363</v>
      </c>
      <c r="G142" s="535" t="s">
        <v>826</v>
      </c>
      <c r="H142" s="535" t="s">
        <v>362</v>
      </c>
      <c r="I142" s="536" t="s">
        <v>827</v>
      </c>
      <c r="J142" s="25"/>
    </row>
    <row r="143" spans="1:10" s="77" customFormat="1" ht="12.75">
      <c r="A143" s="25"/>
      <c r="B143" s="725">
        <v>1</v>
      </c>
      <c r="C143" s="726">
        <v>2</v>
      </c>
      <c r="D143" s="726">
        <v>3</v>
      </c>
      <c r="E143" s="726">
        <v>4</v>
      </c>
      <c r="F143" s="726">
        <v>5</v>
      </c>
      <c r="G143" s="726">
        <v>6</v>
      </c>
      <c r="H143" s="726">
        <v>7</v>
      </c>
      <c r="I143" s="727">
        <v>8</v>
      </c>
      <c r="J143" s="25"/>
    </row>
    <row r="144" spans="1:10" s="77" customFormat="1" ht="12.75">
      <c r="A144" s="25"/>
      <c r="B144" s="537">
        <v>1</v>
      </c>
      <c r="C144" s="467">
        <v>750</v>
      </c>
      <c r="D144" s="468" t="s">
        <v>172</v>
      </c>
      <c r="E144" s="469" t="s">
        <v>81</v>
      </c>
      <c r="F144" s="470">
        <v>0</v>
      </c>
      <c r="G144" s="470">
        <v>559.55</v>
      </c>
      <c r="H144" s="470">
        <v>0</v>
      </c>
      <c r="I144" s="538">
        <v>29.45</v>
      </c>
      <c r="J144" s="25"/>
    </row>
    <row r="145" spans="1:10" s="77" customFormat="1" ht="26.25">
      <c r="A145" s="25"/>
      <c r="B145" s="537">
        <v>2</v>
      </c>
      <c r="C145" s="467">
        <v>855</v>
      </c>
      <c r="D145" s="471" t="s">
        <v>455</v>
      </c>
      <c r="E145" s="469" t="s">
        <v>96</v>
      </c>
      <c r="F145" s="470">
        <v>15000</v>
      </c>
      <c r="G145" s="470">
        <v>68928.7</v>
      </c>
      <c r="H145" s="470">
        <v>0</v>
      </c>
      <c r="I145" s="538">
        <v>0</v>
      </c>
      <c r="J145" s="25"/>
    </row>
    <row r="146" spans="1:10" s="77" customFormat="1" ht="26.25">
      <c r="A146" s="25"/>
      <c r="B146" s="537">
        <v>3</v>
      </c>
      <c r="C146" s="467">
        <v>855</v>
      </c>
      <c r="D146" s="471" t="s">
        <v>455</v>
      </c>
      <c r="E146" s="472" t="s">
        <v>111</v>
      </c>
      <c r="F146" s="473">
        <v>1000</v>
      </c>
      <c r="G146" s="473">
        <v>2513.34</v>
      </c>
      <c r="H146" s="473">
        <v>1000</v>
      </c>
      <c r="I146" s="539">
        <v>2513.38</v>
      </c>
      <c r="J146" s="25"/>
    </row>
    <row r="147" spans="1:10" s="77" customFormat="1" ht="26.25">
      <c r="A147" s="25"/>
      <c r="B147" s="537">
        <v>4</v>
      </c>
      <c r="C147" s="467">
        <v>855</v>
      </c>
      <c r="D147" s="471" t="s">
        <v>455</v>
      </c>
      <c r="E147" s="472" t="s">
        <v>173</v>
      </c>
      <c r="F147" s="473">
        <v>15000</v>
      </c>
      <c r="G147" s="473">
        <v>73593.19</v>
      </c>
      <c r="H147" s="473">
        <v>10000</v>
      </c>
      <c r="I147" s="539">
        <v>49062</v>
      </c>
      <c r="J147" s="25"/>
    </row>
    <row r="148" spans="1:10" s="77" customFormat="1" ht="12.75" hidden="1">
      <c r="A148" s="25"/>
      <c r="B148" s="728">
        <v>5</v>
      </c>
      <c r="C148" s="729">
        <v>855</v>
      </c>
      <c r="D148" s="643" t="s">
        <v>456</v>
      </c>
      <c r="E148" s="644" t="s">
        <v>81</v>
      </c>
      <c r="F148" s="645">
        <v>0</v>
      </c>
      <c r="G148" s="645">
        <v>0</v>
      </c>
      <c r="H148" s="645">
        <v>0</v>
      </c>
      <c r="I148" s="646">
        <v>0</v>
      </c>
      <c r="J148" s="25"/>
    </row>
    <row r="149" spans="1:10" s="77" customFormat="1" ht="13.5" thickBot="1">
      <c r="A149" s="25"/>
      <c r="B149" s="1501" t="s">
        <v>169</v>
      </c>
      <c r="C149" s="1502"/>
      <c r="D149" s="1502"/>
      <c r="E149" s="1502"/>
      <c r="F149" s="540">
        <f>SUM(F144:F147)</f>
        <v>31000</v>
      </c>
      <c r="G149" s="540">
        <f>SUM(G144:G148)</f>
        <v>145594.78</v>
      </c>
      <c r="H149" s="540">
        <f>SUM(H144:H147)</f>
        <v>11000</v>
      </c>
      <c r="I149" s="541">
        <f>SUM(I144:I147)</f>
        <v>51604.83</v>
      </c>
      <c r="J149" s="78"/>
    </row>
    <row r="150" spans="1:10" ht="12.75">
      <c r="A150" s="22"/>
      <c r="B150" s="22"/>
      <c r="C150" s="22"/>
      <c r="D150" s="1503" t="s">
        <v>174</v>
      </c>
      <c r="E150" s="1503"/>
      <c r="F150" s="1503"/>
      <c r="G150" s="22"/>
      <c r="H150" s="26"/>
      <c r="I150" s="22"/>
      <c r="J150"/>
    </row>
    <row r="151" spans="1:9" ht="12.75">
      <c r="A151" s="25"/>
      <c r="B151" s="25"/>
      <c r="C151" s="25"/>
      <c r="D151" s="25"/>
      <c r="E151" s="25"/>
      <c r="F151" s="25"/>
      <c r="G151" s="76"/>
      <c r="H151" s="25"/>
      <c r="I151" s="25"/>
    </row>
    <row r="152" spans="1:9" ht="12.75">
      <c r="A152" s="25"/>
      <c r="B152" s="25"/>
      <c r="C152" s="25"/>
      <c r="D152" s="25"/>
      <c r="E152" s="79"/>
      <c r="F152" s="25"/>
      <c r="G152" s="76"/>
      <c r="H152" s="25"/>
      <c r="I152" s="25"/>
    </row>
    <row r="153" spans="1:9" ht="12.75">
      <c r="A153" s="25"/>
      <c r="B153" s="25"/>
      <c r="C153" s="25"/>
      <c r="D153" s="25"/>
      <c r="E153" s="25"/>
      <c r="F153" s="25"/>
      <c r="G153" s="76"/>
      <c r="H153" s="25"/>
      <c r="I153" s="25"/>
    </row>
  </sheetData>
  <sheetProtection selectLockedCells="1" selectUnlockedCells="1"/>
  <mergeCells count="5">
    <mergeCell ref="B149:E149"/>
    <mergeCell ref="D150:F150"/>
    <mergeCell ref="A8:F8"/>
    <mergeCell ref="E11:G11"/>
    <mergeCell ref="B140:H140"/>
  </mergeCells>
  <printOptions/>
  <pageMargins left="0.7874015748031497" right="0.7874015748031497" top="0.5905511811023623" bottom="0.7874015748031497" header="0.5118110236220472" footer="0.5118110236220472"/>
  <pageSetup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zoomScalePageLayoutView="0" workbookViewId="0" topLeftCell="A7">
      <selection activeCell="E32" sqref="E32"/>
    </sheetView>
  </sheetViews>
  <sheetFormatPr defaultColWidth="9.140625" defaultRowHeight="12.75"/>
  <cols>
    <col min="1" max="1" width="9.140625" style="80" customWidth="1"/>
    <col min="2" max="2" width="45.421875" style="22" customWidth="1"/>
    <col min="3" max="3" width="17.8515625" style="81" customWidth="1"/>
    <col min="4" max="4" width="20.140625" style="82" customWidth="1"/>
    <col min="5" max="5" width="20.140625" style="83" customWidth="1"/>
    <col min="6" max="7" width="19.57421875" style="83" customWidth="1"/>
    <col min="8" max="8" width="13.421875" style="84" customWidth="1"/>
    <col min="9" max="9" width="12.8515625" style="14" customWidth="1"/>
    <col min="10" max="16384" width="9.140625" style="22" customWidth="1"/>
  </cols>
  <sheetData>
    <row r="1" ht="15">
      <c r="H1" s="1" t="s">
        <v>175</v>
      </c>
    </row>
    <row r="2" spans="8:9" ht="13.5">
      <c r="H2" s="1" t="s">
        <v>808</v>
      </c>
      <c r="I2" s="4"/>
    </row>
    <row r="3" spans="8:9" ht="13.5">
      <c r="H3" s="6" t="s">
        <v>809</v>
      </c>
      <c r="I3" s="4"/>
    </row>
    <row r="4" spans="8:9" ht="13.5">
      <c r="H4" s="6"/>
      <c r="I4" s="3"/>
    </row>
    <row r="5" spans="2:9" ht="34.5" customHeight="1">
      <c r="B5" s="1507" t="s">
        <v>828</v>
      </c>
      <c r="C5" s="1507"/>
      <c r="D5" s="1507"/>
      <c r="E5" s="1507"/>
      <c r="F5" s="85"/>
      <c r="G5" s="85"/>
      <c r="H5" s="1508"/>
      <c r="I5" s="1508"/>
    </row>
    <row r="6" spans="2:9" ht="15">
      <c r="B6" s="87"/>
      <c r="C6" s="88"/>
      <c r="D6" s="88"/>
      <c r="E6" s="89"/>
      <c r="F6" s="90"/>
      <c r="G6" s="90"/>
      <c r="H6" s="86"/>
      <c r="I6" s="91"/>
    </row>
    <row r="7" spans="1:9" s="320" customFormat="1" ht="17.25" customHeight="1">
      <c r="A7" s="323" t="s">
        <v>1</v>
      </c>
      <c r="B7" s="324" t="s">
        <v>2</v>
      </c>
      <c r="C7" s="325" t="s">
        <v>41</v>
      </c>
      <c r="D7" s="326" t="s">
        <v>176</v>
      </c>
      <c r="E7" s="1509" t="s">
        <v>829</v>
      </c>
      <c r="F7" s="1509"/>
      <c r="G7" s="1509"/>
      <c r="H7" s="327" t="s">
        <v>44</v>
      </c>
      <c r="I7" s="324" t="s">
        <v>45</v>
      </c>
    </row>
    <row r="8" spans="1:9" s="320" customFormat="1" ht="15.75" customHeight="1">
      <c r="A8" s="328"/>
      <c r="B8" s="329"/>
      <c r="C8" s="330"/>
      <c r="D8" s="331"/>
      <c r="E8" s="1509" t="s">
        <v>169</v>
      </c>
      <c r="F8" s="1509" t="s">
        <v>177</v>
      </c>
      <c r="G8" s="1509"/>
      <c r="H8" s="332"/>
      <c r="I8" s="329"/>
    </row>
    <row r="9" spans="1:9" s="321" customFormat="1" ht="15">
      <c r="A9" s="333"/>
      <c r="B9" s="334"/>
      <c r="C9" s="335"/>
      <c r="D9" s="336"/>
      <c r="E9" s="1509"/>
      <c r="F9" s="337" t="s">
        <v>178</v>
      </c>
      <c r="G9" s="337" t="s">
        <v>179</v>
      </c>
      <c r="H9" s="338"/>
      <c r="I9" s="339"/>
    </row>
    <row r="10" spans="1:9" s="322" customFormat="1" ht="15">
      <c r="A10" s="340">
        <v>1</v>
      </c>
      <c r="B10" s="341">
        <v>2</v>
      </c>
      <c r="C10" s="341">
        <v>3</v>
      </c>
      <c r="D10" s="341">
        <v>4</v>
      </c>
      <c r="E10" s="341">
        <v>5</v>
      </c>
      <c r="F10" s="341">
        <v>6</v>
      </c>
      <c r="G10" s="341">
        <v>7</v>
      </c>
      <c r="H10" s="341">
        <v>8</v>
      </c>
      <c r="I10" s="342">
        <v>9</v>
      </c>
    </row>
    <row r="11" spans="1:9" ht="15">
      <c r="A11" s="92"/>
      <c r="B11" s="10"/>
      <c r="C11" s="93"/>
      <c r="D11" s="94"/>
      <c r="E11" s="95"/>
      <c r="F11" s="95"/>
      <c r="G11" s="95"/>
      <c r="H11" s="96"/>
      <c r="I11" s="11"/>
    </row>
    <row r="12" spans="1:9" ht="15">
      <c r="A12" s="97" t="s">
        <v>12</v>
      </c>
      <c r="B12" s="98" t="s">
        <v>13</v>
      </c>
      <c r="C12" s="99">
        <v>3331928</v>
      </c>
      <c r="D12" s="100">
        <v>2871118.93</v>
      </c>
      <c r="E12" s="101">
        <v>2703626.75</v>
      </c>
      <c r="F12" s="102">
        <f aca="true" t="shared" si="0" ref="F12:F20">E12-G12</f>
        <v>1624228.33</v>
      </c>
      <c r="G12" s="103">
        <v>1079398.42</v>
      </c>
      <c r="H12" s="104">
        <f aca="true" t="shared" si="1" ref="H12:H20">E12/D12</f>
        <v>0.941663099271196</v>
      </c>
      <c r="I12" s="105">
        <f>E12/E32</f>
        <v>0.030954675732695114</v>
      </c>
    </row>
    <row r="13" spans="1:9" ht="34.5" customHeight="1">
      <c r="A13" s="97" t="s">
        <v>180</v>
      </c>
      <c r="B13" s="106" t="s">
        <v>181</v>
      </c>
      <c r="C13" s="99">
        <v>400000</v>
      </c>
      <c r="D13" s="99">
        <v>1100000</v>
      </c>
      <c r="E13" s="101">
        <v>1092654.15</v>
      </c>
      <c r="F13" s="102">
        <f t="shared" si="0"/>
        <v>392654.1499999999</v>
      </c>
      <c r="G13" s="103">
        <v>700000</v>
      </c>
      <c r="H13" s="104">
        <f t="shared" si="1"/>
        <v>0.9933219545454545</v>
      </c>
      <c r="I13" s="105">
        <f>E13/E32</f>
        <v>0.01251014212713852</v>
      </c>
    </row>
    <row r="14" spans="1:9" ht="15">
      <c r="A14" s="107">
        <v>600</v>
      </c>
      <c r="B14" s="108" t="s">
        <v>16</v>
      </c>
      <c r="C14" s="12">
        <v>8918692.65</v>
      </c>
      <c r="D14" s="100">
        <v>9165750.65</v>
      </c>
      <c r="E14" s="109">
        <v>8184940.12</v>
      </c>
      <c r="F14" s="102">
        <f t="shared" si="0"/>
        <v>2736135.76</v>
      </c>
      <c r="G14" s="110">
        <v>5448804.36</v>
      </c>
      <c r="H14" s="104">
        <f t="shared" si="1"/>
        <v>0.8929917944036586</v>
      </c>
      <c r="I14" s="105">
        <f>E14/E32</f>
        <v>0.0937119620177329</v>
      </c>
    </row>
    <row r="15" spans="1:9" ht="15">
      <c r="A15" s="111">
        <v>700</v>
      </c>
      <c r="B15" s="108" t="s">
        <v>18</v>
      </c>
      <c r="C15" s="12">
        <v>1395005</v>
      </c>
      <c r="D15" s="100">
        <v>2303901</v>
      </c>
      <c r="E15" s="109">
        <v>2033444.41</v>
      </c>
      <c r="F15" s="112">
        <f t="shared" si="0"/>
        <v>1038758.97</v>
      </c>
      <c r="G15" s="110">
        <v>994685.44</v>
      </c>
      <c r="H15" s="104">
        <f t="shared" si="1"/>
        <v>0.8826092831245786</v>
      </c>
      <c r="I15" s="113">
        <f>E15/E32</f>
        <v>0.023281546660244994</v>
      </c>
    </row>
    <row r="16" spans="1:9" ht="15">
      <c r="A16" s="111">
        <v>710</v>
      </c>
      <c r="B16" s="108" t="s">
        <v>182</v>
      </c>
      <c r="C16" s="12">
        <v>160800</v>
      </c>
      <c r="D16" s="100">
        <v>160800</v>
      </c>
      <c r="E16" s="109">
        <v>93116.14</v>
      </c>
      <c r="F16" s="112">
        <f t="shared" si="0"/>
        <v>93116.14</v>
      </c>
      <c r="G16" s="110">
        <v>0</v>
      </c>
      <c r="H16" s="104">
        <f t="shared" si="1"/>
        <v>0.579080472636816</v>
      </c>
      <c r="I16" s="113">
        <f>E16/E32</f>
        <v>0.00106611606767844</v>
      </c>
    </row>
    <row r="17" spans="1:9" ht="15">
      <c r="A17" s="111">
        <v>750</v>
      </c>
      <c r="B17" s="108" t="s">
        <v>183</v>
      </c>
      <c r="C17" s="12">
        <v>9042057.2</v>
      </c>
      <c r="D17" s="100">
        <v>9368510.2</v>
      </c>
      <c r="E17" s="109">
        <v>8125452.92</v>
      </c>
      <c r="F17" s="112">
        <f t="shared" si="0"/>
        <v>7993452.92</v>
      </c>
      <c r="G17" s="110">
        <v>132000</v>
      </c>
      <c r="H17" s="104">
        <f t="shared" si="1"/>
        <v>0.8673153731529267</v>
      </c>
      <c r="I17" s="105">
        <f>E17/E32</f>
        <v>0.09303087429501156</v>
      </c>
    </row>
    <row r="18" spans="1:9" ht="48.75" customHeight="1">
      <c r="A18" s="111">
        <v>751</v>
      </c>
      <c r="B18" s="114" t="s">
        <v>184</v>
      </c>
      <c r="C18" s="115">
        <v>3430</v>
      </c>
      <c r="D18" s="116">
        <v>115014</v>
      </c>
      <c r="E18" s="117">
        <v>110720.93</v>
      </c>
      <c r="F18" s="118">
        <f t="shared" si="0"/>
        <v>110720.93</v>
      </c>
      <c r="G18" s="119">
        <v>0</v>
      </c>
      <c r="H18" s="120">
        <f t="shared" si="1"/>
        <v>0.962673500617316</v>
      </c>
      <c r="I18" s="121">
        <f>E18/E31</f>
        <v>0.05594568992456803</v>
      </c>
    </row>
    <row r="19" spans="1:9" ht="15">
      <c r="A19" s="111">
        <v>752</v>
      </c>
      <c r="B19" s="114" t="s">
        <v>23</v>
      </c>
      <c r="C19" s="122">
        <v>300</v>
      </c>
      <c r="D19" s="100">
        <v>509</v>
      </c>
      <c r="E19" s="109">
        <v>508.56</v>
      </c>
      <c r="F19" s="112">
        <f t="shared" si="0"/>
        <v>508.56</v>
      </c>
      <c r="G19" s="123">
        <v>0</v>
      </c>
      <c r="H19" s="124">
        <f t="shared" si="1"/>
        <v>0.9991355599214146</v>
      </c>
      <c r="I19" s="105">
        <v>0</v>
      </c>
    </row>
    <row r="20" spans="1:9" ht="15">
      <c r="A20" s="111">
        <v>754</v>
      </c>
      <c r="B20" s="108" t="s">
        <v>185</v>
      </c>
      <c r="C20" s="12">
        <v>590053.03</v>
      </c>
      <c r="D20" s="100">
        <v>642295.03</v>
      </c>
      <c r="E20" s="109">
        <v>606988.8</v>
      </c>
      <c r="F20" s="112">
        <f t="shared" si="0"/>
        <v>594988.8</v>
      </c>
      <c r="G20" s="123">
        <v>12000</v>
      </c>
      <c r="H20" s="124">
        <f t="shared" si="1"/>
        <v>0.9450311331227333</v>
      </c>
      <c r="I20" s="105">
        <f>E20/E32</f>
        <v>0.006949606293611989</v>
      </c>
    </row>
    <row r="21" spans="1:9" ht="15">
      <c r="A21" s="111"/>
      <c r="B21" s="108" t="s">
        <v>186</v>
      </c>
      <c r="C21" s="12"/>
      <c r="D21" s="100"/>
      <c r="E21" s="109"/>
      <c r="F21" s="123"/>
      <c r="G21" s="123"/>
      <c r="H21" s="124"/>
      <c r="I21" s="105"/>
    </row>
    <row r="22" spans="1:9" ht="15">
      <c r="A22" s="125">
        <v>757</v>
      </c>
      <c r="B22" s="98" t="s">
        <v>29</v>
      </c>
      <c r="C22" s="99">
        <v>1200000</v>
      </c>
      <c r="D22" s="100">
        <v>1231270</v>
      </c>
      <c r="E22" s="126">
        <v>1229589.05</v>
      </c>
      <c r="F22" s="123">
        <f aca="true" t="shared" si="2" ref="F22:F31">E22-G22</f>
        <v>1229589.05</v>
      </c>
      <c r="G22" s="123">
        <v>0</v>
      </c>
      <c r="H22" s="124">
        <f aca="true" t="shared" si="3" ref="H22:H32">E22/D22</f>
        <v>0.9986347835974239</v>
      </c>
      <c r="I22" s="105">
        <f>E22/E32</f>
        <v>0.014077953004135146</v>
      </c>
    </row>
    <row r="23" spans="1:9" ht="15">
      <c r="A23" s="125">
        <v>758</v>
      </c>
      <c r="B23" s="98" t="s">
        <v>187</v>
      </c>
      <c r="C23" s="99">
        <v>1036700</v>
      </c>
      <c r="D23" s="100">
        <v>390675</v>
      </c>
      <c r="E23" s="126">
        <v>0</v>
      </c>
      <c r="F23" s="123">
        <f t="shared" si="2"/>
        <v>0</v>
      </c>
      <c r="G23" s="123">
        <v>0</v>
      </c>
      <c r="H23" s="124">
        <f t="shared" si="3"/>
        <v>0</v>
      </c>
      <c r="I23" s="105">
        <f>E23/E32</f>
        <v>0</v>
      </c>
    </row>
    <row r="24" spans="1:9" ht="15">
      <c r="A24" s="125">
        <v>801</v>
      </c>
      <c r="B24" s="98" t="s">
        <v>188</v>
      </c>
      <c r="C24" s="99">
        <v>25478591.5</v>
      </c>
      <c r="D24" s="100">
        <v>26253526.83</v>
      </c>
      <c r="E24" s="126">
        <v>24300434.82</v>
      </c>
      <c r="F24" s="123">
        <f t="shared" si="2"/>
        <v>22110988.47</v>
      </c>
      <c r="G24" s="123">
        <v>2189446.35</v>
      </c>
      <c r="H24" s="124">
        <f t="shared" si="3"/>
        <v>0.925606490029058</v>
      </c>
      <c r="I24" s="105">
        <f>E24/E32</f>
        <v>0.27822334573978946</v>
      </c>
    </row>
    <row r="25" spans="1:9" ht="15">
      <c r="A25" s="125">
        <v>851</v>
      </c>
      <c r="B25" s="98" t="s">
        <v>189</v>
      </c>
      <c r="C25" s="99">
        <v>253981</v>
      </c>
      <c r="D25" s="100">
        <v>253981</v>
      </c>
      <c r="E25" s="126">
        <v>246908.95</v>
      </c>
      <c r="F25" s="123">
        <f t="shared" si="2"/>
        <v>241908.95</v>
      </c>
      <c r="G25" s="123">
        <v>5000</v>
      </c>
      <c r="H25" s="124">
        <f t="shared" si="3"/>
        <v>0.9721552005858707</v>
      </c>
      <c r="I25" s="105">
        <f>E25/E32</f>
        <v>0.0028269384754201856</v>
      </c>
    </row>
    <row r="26" spans="1:9" ht="15">
      <c r="A26" s="125">
        <v>852</v>
      </c>
      <c r="B26" s="98" t="s">
        <v>190</v>
      </c>
      <c r="C26" s="99">
        <v>3772046</v>
      </c>
      <c r="D26" s="100">
        <v>4137224.76</v>
      </c>
      <c r="E26" s="126">
        <v>3927734.14</v>
      </c>
      <c r="F26" s="123">
        <f t="shared" si="2"/>
        <v>3927734.14</v>
      </c>
      <c r="G26" s="123">
        <v>0</v>
      </c>
      <c r="H26" s="124">
        <f t="shared" si="3"/>
        <v>0.9493644575403731</v>
      </c>
      <c r="I26" s="105">
        <f>E26/E32</f>
        <v>0.04496986748186898</v>
      </c>
    </row>
    <row r="27" spans="1:9" ht="15">
      <c r="A27" s="125">
        <v>854</v>
      </c>
      <c r="B27" s="98" t="s">
        <v>191</v>
      </c>
      <c r="C27" s="99">
        <v>1250219</v>
      </c>
      <c r="D27" s="100">
        <v>1365095</v>
      </c>
      <c r="E27" s="126">
        <v>1259028.94</v>
      </c>
      <c r="F27" s="123">
        <f t="shared" si="2"/>
        <v>1259028.94</v>
      </c>
      <c r="G27" s="123">
        <v>0</v>
      </c>
      <c r="H27" s="124">
        <f t="shared" si="3"/>
        <v>0.9223013343393682</v>
      </c>
      <c r="I27" s="105">
        <f>E27/E32</f>
        <v>0.014415019593876578</v>
      </c>
    </row>
    <row r="28" spans="1:9" ht="15">
      <c r="A28" s="125">
        <v>855</v>
      </c>
      <c r="B28" s="98" t="s">
        <v>439</v>
      </c>
      <c r="C28" s="99">
        <v>14981422</v>
      </c>
      <c r="D28" s="100">
        <v>20666305</v>
      </c>
      <c r="E28" s="127">
        <v>20507482.84</v>
      </c>
      <c r="F28" s="123">
        <f t="shared" si="2"/>
        <v>20507482.84</v>
      </c>
      <c r="G28" s="123">
        <v>0</v>
      </c>
      <c r="H28" s="124">
        <f t="shared" si="3"/>
        <v>0.9923149222853336</v>
      </c>
      <c r="I28" s="105">
        <f>E28/E32</f>
        <v>0.23479664173540576</v>
      </c>
    </row>
    <row r="29" spans="1:9" ht="15">
      <c r="A29" s="125">
        <v>900</v>
      </c>
      <c r="B29" s="98" t="s">
        <v>192</v>
      </c>
      <c r="C29" s="99">
        <v>7086803.67</v>
      </c>
      <c r="D29" s="100">
        <v>8868022.67</v>
      </c>
      <c r="E29" s="127">
        <v>7999553.98</v>
      </c>
      <c r="F29" s="123">
        <f t="shared" si="2"/>
        <v>5118188.370000001</v>
      </c>
      <c r="G29" s="110">
        <v>2881365.61</v>
      </c>
      <c r="H29" s="124">
        <f t="shared" si="3"/>
        <v>0.902067380484042</v>
      </c>
      <c r="I29" s="105">
        <f>E29/E32</f>
        <v>0.09158941760621751</v>
      </c>
    </row>
    <row r="30" spans="1:9" ht="15">
      <c r="A30" s="125">
        <v>921</v>
      </c>
      <c r="B30" s="98" t="s">
        <v>193</v>
      </c>
      <c r="C30" s="99">
        <v>3113661.45</v>
      </c>
      <c r="D30" s="100">
        <v>3013161.45</v>
      </c>
      <c r="E30" s="127">
        <v>2940201.42</v>
      </c>
      <c r="F30" s="110">
        <f t="shared" si="2"/>
        <v>2371274.73</v>
      </c>
      <c r="G30" s="110">
        <v>568926.69</v>
      </c>
      <c r="H30" s="124">
        <f t="shared" si="3"/>
        <v>0.9757862194871767</v>
      </c>
      <c r="I30" s="105">
        <f>E30/E32</f>
        <v>0.03366329377563294</v>
      </c>
    </row>
    <row r="31" spans="1:9" ht="15">
      <c r="A31" s="128">
        <v>926</v>
      </c>
      <c r="B31" s="129" t="s">
        <v>333</v>
      </c>
      <c r="C31" s="130">
        <v>1960019</v>
      </c>
      <c r="D31" s="131">
        <v>2045019</v>
      </c>
      <c r="E31" s="132">
        <v>1979078.82</v>
      </c>
      <c r="F31" s="133">
        <f t="shared" si="2"/>
        <v>1639298.11</v>
      </c>
      <c r="G31" s="133">
        <v>339780.71</v>
      </c>
      <c r="H31" s="134">
        <f t="shared" si="3"/>
        <v>0.9677557127831087</v>
      </c>
      <c r="I31" s="105">
        <f>E31/E32</f>
        <v>0.02265909786642882</v>
      </c>
    </row>
    <row r="32" spans="1:9" ht="16.5">
      <c r="A32" s="343" t="s">
        <v>194</v>
      </c>
      <c r="B32" s="344" t="s">
        <v>195</v>
      </c>
      <c r="C32" s="345">
        <f>SUM(C12:C31)</f>
        <v>83975709.5</v>
      </c>
      <c r="D32" s="346">
        <f>SUM(D12:D31)</f>
        <v>93952179.52000001</v>
      </c>
      <c r="E32" s="347">
        <f>SUM(E11:E31)</f>
        <v>87341465.74000001</v>
      </c>
      <c r="F32" s="347">
        <f>SUM(F11:F31)</f>
        <v>72990058.16000001</v>
      </c>
      <c r="G32" s="347">
        <f>SUM(G11:G31)</f>
        <v>14351407.58</v>
      </c>
      <c r="H32" s="348">
        <f t="shared" si="3"/>
        <v>0.9296374622305302</v>
      </c>
      <c r="I32" s="349">
        <v>1</v>
      </c>
    </row>
    <row r="33" spans="4:7" ht="15">
      <c r="D33" s="135"/>
      <c r="E33" s="136"/>
      <c r="F33" s="136"/>
      <c r="G33" s="136"/>
    </row>
    <row r="34" spans="4:7" ht="15">
      <c r="D34" s="137"/>
      <c r="E34" s="138"/>
      <c r="F34" s="138"/>
      <c r="G34" s="138"/>
    </row>
    <row r="35" spans="4:7" ht="15">
      <c r="D35" s="137"/>
      <c r="E35" s="138"/>
      <c r="F35" s="138"/>
      <c r="G35" s="138"/>
    </row>
    <row r="36" spans="4:7" ht="15">
      <c r="D36" s="137"/>
      <c r="E36" s="138"/>
      <c r="F36" s="138"/>
      <c r="G36" s="138"/>
    </row>
    <row r="37" spans="4:7" ht="15">
      <c r="D37" s="137"/>
      <c r="E37" s="138"/>
      <c r="F37" s="138"/>
      <c r="G37" s="138"/>
    </row>
    <row r="38" spans="4:7" ht="15">
      <c r="D38" s="137"/>
      <c r="E38" s="138"/>
      <c r="F38" s="138"/>
      <c r="G38" s="138"/>
    </row>
    <row r="39" spans="4:7" ht="15">
      <c r="D39" s="137"/>
      <c r="E39" s="138"/>
      <c r="F39" s="138"/>
      <c r="G39" s="138"/>
    </row>
    <row r="40" spans="4:7" ht="15">
      <c r="D40" s="137"/>
      <c r="E40" s="138"/>
      <c r="F40" s="138"/>
      <c r="G40" s="138"/>
    </row>
    <row r="41" spans="4:7" ht="15">
      <c r="D41" s="137"/>
      <c r="E41" s="138"/>
      <c r="F41" s="138"/>
      <c r="G41" s="138"/>
    </row>
  </sheetData>
  <sheetProtection selectLockedCells="1" selectUnlockedCells="1"/>
  <mergeCells count="5">
    <mergeCell ref="B5:E5"/>
    <mergeCell ref="H5:I5"/>
    <mergeCell ref="E7:G7"/>
    <mergeCell ref="E8:E9"/>
    <mergeCell ref="F8:G8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9"/>
  <sheetViews>
    <sheetView view="pageBreakPreview" zoomScaleSheetLayoutView="100" zoomScalePageLayoutView="0" workbookViewId="0" topLeftCell="A54">
      <selection activeCell="A54" sqref="A54"/>
    </sheetView>
  </sheetViews>
  <sheetFormatPr defaultColWidth="9.140625" defaultRowHeight="12.75"/>
  <cols>
    <col min="1" max="1" width="4.8515625" style="14" customWidth="1"/>
    <col min="2" max="2" width="63.57421875" style="139" customWidth="1"/>
    <col min="3" max="3" width="6.57421875" style="18" customWidth="1"/>
    <col min="4" max="4" width="8.8515625" style="15" customWidth="1"/>
    <col min="5" max="5" width="17.421875" style="140" customWidth="1"/>
    <col min="6" max="6" width="17.28125" style="140" customWidth="1"/>
    <col min="7" max="7" width="18.421875" style="141" customWidth="1"/>
    <col min="8" max="8" width="12.28125" style="140" customWidth="1"/>
    <col min="9" max="9" width="12.421875" style="142" customWidth="1"/>
    <col min="10" max="16384" width="9.140625" style="142" customWidth="1"/>
  </cols>
  <sheetData>
    <row r="1" spans="1:9" ht="15">
      <c r="A1" s="143"/>
      <c r="B1" s="144"/>
      <c r="C1" s="145"/>
      <c r="D1" s="146"/>
      <c r="E1" s="147"/>
      <c r="F1" s="147"/>
      <c r="G1" s="148"/>
      <c r="H1" s="143" t="s">
        <v>196</v>
      </c>
      <c r="I1" s="4"/>
    </row>
    <row r="2" spans="1:9" ht="15">
      <c r="A2" s="143"/>
      <c r="B2" s="144"/>
      <c r="C2" s="145"/>
      <c r="D2" s="146"/>
      <c r="E2" s="147"/>
      <c r="F2" s="147"/>
      <c r="G2" s="148"/>
      <c r="H2" s="1" t="s">
        <v>808</v>
      </c>
      <c r="I2" s="4"/>
    </row>
    <row r="3" spans="1:9" ht="15">
      <c r="A3" s="143"/>
      <c r="B3" s="144"/>
      <c r="C3" s="145"/>
      <c r="D3" s="146"/>
      <c r="E3" s="147"/>
      <c r="F3" s="147"/>
      <c r="G3" s="148"/>
      <c r="H3" s="6" t="s">
        <v>809</v>
      </c>
      <c r="I3" s="4"/>
    </row>
    <row r="4" spans="1:9" ht="15.75" thickBot="1">
      <c r="A4" s="1517" t="s">
        <v>830</v>
      </c>
      <c r="B4" s="1517"/>
      <c r="C4" s="1517"/>
      <c r="D4" s="1517"/>
      <c r="E4" s="1517"/>
      <c r="F4" s="1517"/>
      <c r="G4" s="1517"/>
      <c r="H4" s="149"/>
      <c r="I4" s="149"/>
    </row>
    <row r="5" spans="1:9" s="150" customFormat="1" ht="12.75" customHeight="1" thickBot="1">
      <c r="A5" s="1518" t="s">
        <v>197</v>
      </c>
      <c r="B5" s="1510" t="s">
        <v>2</v>
      </c>
      <c r="C5" s="1520" t="s">
        <v>171</v>
      </c>
      <c r="D5" s="1520" t="s">
        <v>140</v>
      </c>
      <c r="E5" s="1510" t="s">
        <v>41</v>
      </c>
      <c r="F5" s="1510" t="s">
        <v>176</v>
      </c>
      <c r="G5" s="1513" t="s">
        <v>42</v>
      </c>
      <c r="H5" s="1513" t="s">
        <v>44</v>
      </c>
      <c r="I5" s="1515" t="s">
        <v>198</v>
      </c>
    </row>
    <row r="6" spans="1:9" s="151" customFormat="1" ht="15" customHeight="1" thickBot="1">
      <c r="A6" s="1519"/>
      <c r="B6" s="1511"/>
      <c r="C6" s="1521"/>
      <c r="D6" s="1521"/>
      <c r="E6" s="1511"/>
      <c r="F6" s="1511"/>
      <c r="G6" s="1514"/>
      <c r="H6" s="1514"/>
      <c r="I6" s="1516"/>
    </row>
    <row r="7" spans="1:9" s="152" customFormat="1" ht="43.5" customHeight="1">
      <c r="A7" s="1519"/>
      <c r="B7" s="1511"/>
      <c r="C7" s="1521"/>
      <c r="D7" s="1521"/>
      <c r="E7" s="1511"/>
      <c r="F7" s="1511"/>
      <c r="G7" s="1514"/>
      <c r="H7" s="1514"/>
      <c r="I7" s="1516"/>
    </row>
    <row r="8" spans="1:9" s="156" customFormat="1" ht="18.75" customHeight="1">
      <c r="A8" s="228">
        <v>1</v>
      </c>
      <c r="B8" s="153">
        <v>2</v>
      </c>
      <c r="C8" s="154">
        <v>3</v>
      </c>
      <c r="D8" s="154">
        <v>4</v>
      </c>
      <c r="E8" s="154">
        <v>5</v>
      </c>
      <c r="F8" s="154">
        <v>6</v>
      </c>
      <c r="G8" s="154">
        <v>7</v>
      </c>
      <c r="H8" s="155">
        <v>8</v>
      </c>
      <c r="I8" s="229" t="s">
        <v>199</v>
      </c>
    </row>
    <row r="9" spans="1:9" s="156" customFormat="1" ht="18.75" customHeight="1">
      <c r="A9" s="1090">
        <v>1</v>
      </c>
      <c r="B9" s="1091" t="s">
        <v>613</v>
      </c>
      <c r="C9" s="158" t="s">
        <v>12</v>
      </c>
      <c r="D9" s="159" t="s">
        <v>200</v>
      </c>
      <c r="E9" s="1092">
        <v>200000</v>
      </c>
      <c r="F9" s="1092">
        <v>44000</v>
      </c>
      <c r="G9" s="1092">
        <v>0</v>
      </c>
      <c r="H9" s="160">
        <f>G9/F9</f>
        <v>0</v>
      </c>
      <c r="I9" s="231">
        <f>G9/G$78</f>
        <v>0</v>
      </c>
    </row>
    <row r="10" spans="1:9" s="161" customFormat="1" ht="27">
      <c r="A10" s="230">
        <v>2</v>
      </c>
      <c r="B10" s="157" t="s">
        <v>589</v>
      </c>
      <c r="C10" s="158" t="s">
        <v>12</v>
      </c>
      <c r="D10" s="159" t="s">
        <v>200</v>
      </c>
      <c r="E10" s="177">
        <v>715410</v>
      </c>
      <c r="F10" s="177">
        <v>855410</v>
      </c>
      <c r="G10" s="177">
        <v>851848.42</v>
      </c>
      <c r="H10" s="160">
        <f>G10/F10</f>
        <v>0.9958364059339966</v>
      </c>
      <c r="I10" s="231">
        <f>G10/G$78</f>
        <v>0.05935643700811123</v>
      </c>
    </row>
    <row r="11" spans="1:9" s="161" customFormat="1" ht="27">
      <c r="A11" s="230">
        <v>3</v>
      </c>
      <c r="B11" s="157" t="s">
        <v>590</v>
      </c>
      <c r="C11" s="158" t="s">
        <v>12</v>
      </c>
      <c r="D11" s="159" t="s">
        <v>200</v>
      </c>
      <c r="E11" s="177">
        <v>1000000</v>
      </c>
      <c r="F11" s="177">
        <v>300000</v>
      </c>
      <c r="G11" s="177">
        <v>227550</v>
      </c>
      <c r="H11" s="160">
        <f>G11/F11</f>
        <v>0.7585</v>
      </c>
      <c r="I11" s="231">
        <f>G11/G$78</f>
        <v>0.015855587595262205</v>
      </c>
    </row>
    <row r="12" spans="1:9" s="161" customFormat="1" ht="15">
      <c r="A12" s="230">
        <v>4</v>
      </c>
      <c r="B12" s="157" t="s">
        <v>614</v>
      </c>
      <c r="C12" s="158" t="s">
        <v>12</v>
      </c>
      <c r="D12" s="159" t="s">
        <v>200</v>
      </c>
      <c r="E12" s="177">
        <v>700000</v>
      </c>
      <c r="F12" s="177">
        <v>0</v>
      </c>
      <c r="G12" s="177">
        <v>0</v>
      </c>
      <c r="H12" s="160" t="s">
        <v>17</v>
      </c>
      <c r="I12" s="231">
        <f>G12/G$78</f>
        <v>0</v>
      </c>
    </row>
    <row r="13" spans="1:9" s="166" customFormat="1" ht="30.75" customHeight="1">
      <c r="A13" s="232"/>
      <c r="B13" s="162" t="s">
        <v>201</v>
      </c>
      <c r="C13" s="163" t="s">
        <v>12</v>
      </c>
      <c r="D13" s="164"/>
      <c r="E13" s="176">
        <f>SUM(E9:E12)</f>
        <v>2615410</v>
      </c>
      <c r="F13" s="176">
        <f>SUM(F9:F12)</f>
        <v>1199410</v>
      </c>
      <c r="G13" s="176">
        <f>SUM(G9:G12)</f>
        <v>1079398.42</v>
      </c>
      <c r="H13" s="412">
        <f aca="true" t="shared" si="0" ref="H13:H22">G13/F13</f>
        <v>0.8999411544009137</v>
      </c>
      <c r="I13" s="413">
        <f>G13/G$78</f>
        <v>0.07521202460337342</v>
      </c>
    </row>
    <row r="14" spans="1:9" s="161" customFormat="1" ht="30.75" customHeight="1">
      <c r="A14" s="234">
        <v>5</v>
      </c>
      <c r="B14" s="157" t="s">
        <v>383</v>
      </c>
      <c r="C14" s="168">
        <v>400</v>
      </c>
      <c r="D14" s="159" t="s">
        <v>384</v>
      </c>
      <c r="E14" s="177">
        <v>0</v>
      </c>
      <c r="F14" s="177">
        <v>700000</v>
      </c>
      <c r="G14" s="177">
        <v>700000</v>
      </c>
      <c r="H14" s="160">
        <f t="shared" si="0"/>
        <v>1</v>
      </c>
      <c r="I14" s="231">
        <f>G14/G78</f>
        <v>0.04877570343521663</v>
      </c>
    </row>
    <row r="15" spans="1:9" s="166" customFormat="1" ht="30.75" customHeight="1">
      <c r="A15" s="411"/>
      <c r="B15" s="162" t="s">
        <v>385</v>
      </c>
      <c r="C15" s="163">
        <v>400</v>
      </c>
      <c r="D15" s="164"/>
      <c r="E15" s="176">
        <f>SUM(E14)</f>
        <v>0</v>
      </c>
      <c r="F15" s="176">
        <f>SUM(F14)</f>
        <v>700000</v>
      </c>
      <c r="G15" s="176">
        <f>SUM(G14)</f>
        <v>700000</v>
      </c>
      <c r="H15" s="414">
        <f t="shared" si="0"/>
        <v>1</v>
      </c>
      <c r="I15" s="413">
        <f>G15/G$78</f>
        <v>0.04877570343521663</v>
      </c>
    </row>
    <row r="16" spans="1:9" s="166" customFormat="1" ht="27">
      <c r="A16" s="235">
        <v>6</v>
      </c>
      <c r="B16" s="248" t="s">
        <v>596</v>
      </c>
      <c r="C16" s="249">
        <v>600</v>
      </c>
      <c r="D16" s="250">
        <v>60013</v>
      </c>
      <c r="E16" s="417">
        <v>300000</v>
      </c>
      <c r="F16" s="417">
        <v>411000</v>
      </c>
      <c r="G16" s="417">
        <v>407568.92</v>
      </c>
      <c r="H16" s="251">
        <f t="shared" si="0"/>
        <v>0.9916518734793187</v>
      </c>
      <c r="I16" s="231">
        <f>G16/G$78</f>
        <v>0.02839922967333076</v>
      </c>
    </row>
    <row r="17" spans="1:9" s="166" customFormat="1" ht="46.5" customHeight="1">
      <c r="A17" s="234">
        <v>7</v>
      </c>
      <c r="B17" s="157" t="s">
        <v>615</v>
      </c>
      <c r="C17" s="222">
        <v>600</v>
      </c>
      <c r="D17" s="223">
        <v>60014</v>
      </c>
      <c r="E17" s="416">
        <v>0</v>
      </c>
      <c r="F17" s="416">
        <v>32000</v>
      </c>
      <c r="G17" s="416">
        <v>31757.09</v>
      </c>
      <c r="H17" s="224">
        <f t="shared" si="0"/>
        <v>0.9924090625</v>
      </c>
      <c r="I17" s="236">
        <f>G17/G78</f>
        <v>0.0022128205768649767</v>
      </c>
    </row>
    <row r="18" spans="1:9" s="166" customFormat="1" ht="15">
      <c r="A18" s="235">
        <v>8</v>
      </c>
      <c r="B18" s="1372" t="s">
        <v>831</v>
      </c>
      <c r="C18" s="831">
        <v>600</v>
      </c>
      <c r="D18" s="223">
        <v>60014</v>
      </c>
      <c r="E18" s="418"/>
      <c r="F18" s="418">
        <v>320000</v>
      </c>
      <c r="G18" s="418">
        <v>320000</v>
      </c>
      <c r="H18" s="409">
        <f t="shared" si="0"/>
        <v>1</v>
      </c>
      <c r="I18" s="410">
        <f>F18/G78</f>
        <v>0.022297464427527603</v>
      </c>
    </row>
    <row r="19" spans="1:9" s="166" customFormat="1" ht="27">
      <c r="A19" s="235">
        <v>9</v>
      </c>
      <c r="B19" s="227" t="s">
        <v>591</v>
      </c>
      <c r="C19" s="167">
        <v>600</v>
      </c>
      <c r="D19" s="168">
        <v>60014</v>
      </c>
      <c r="E19" s="177">
        <v>250000</v>
      </c>
      <c r="F19" s="177">
        <v>250000</v>
      </c>
      <c r="G19" s="177">
        <v>250000</v>
      </c>
      <c r="H19" s="160">
        <f t="shared" si="0"/>
        <v>1</v>
      </c>
      <c r="I19" s="231">
        <f aca="true" t="shared" si="1" ref="I19:I28">G19/G$78</f>
        <v>0.01741989408400594</v>
      </c>
    </row>
    <row r="20" spans="1:9" s="161" customFormat="1" ht="41.25">
      <c r="A20" s="234">
        <v>10</v>
      </c>
      <c r="B20" s="157" t="s">
        <v>632</v>
      </c>
      <c r="C20" s="167">
        <v>600</v>
      </c>
      <c r="D20" s="168">
        <v>60016</v>
      </c>
      <c r="E20" s="177">
        <v>1052000</v>
      </c>
      <c r="F20" s="177">
        <v>1052000</v>
      </c>
      <c r="G20" s="177">
        <v>584607.54</v>
      </c>
      <c r="H20" s="160">
        <f t="shared" si="0"/>
        <v>0.5557105893536122</v>
      </c>
      <c r="I20" s="231">
        <f t="shared" si="1"/>
        <v>0.04073520571004507</v>
      </c>
    </row>
    <row r="21" spans="1:9" s="161" customFormat="1" ht="27">
      <c r="A21" s="235">
        <v>11</v>
      </c>
      <c r="B21" s="157" t="s">
        <v>430</v>
      </c>
      <c r="C21" s="167">
        <v>600</v>
      </c>
      <c r="D21" s="168">
        <v>60016</v>
      </c>
      <c r="E21" s="177">
        <v>1500000</v>
      </c>
      <c r="F21" s="177">
        <v>2560000</v>
      </c>
      <c r="G21" s="177">
        <v>2543550.1</v>
      </c>
      <c r="H21" s="160">
        <f t="shared" si="0"/>
        <v>0.9935742578125001</v>
      </c>
      <c r="I21" s="231">
        <f t="shared" si="1"/>
        <v>0.17723349335745087</v>
      </c>
    </row>
    <row r="22" spans="1:9" s="161" customFormat="1" ht="15">
      <c r="A22" s="235">
        <v>12</v>
      </c>
      <c r="B22" s="175" t="s">
        <v>616</v>
      </c>
      <c r="C22" s="167">
        <v>600</v>
      </c>
      <c r="D22" s="168">
        <v>60016</v>
      </c>
      <c r="E22" s="418">
        <v>300000</v>
      </c>
      <c r="F22" s="418">
        <v>5615</v>
      </c>
      <c r="G22" s="418">
        <v>5615</v>
      </c>
      <c r="H22" s="409">
        <f t="shared" si="0"/>
        <v>1</v>
      </c>
      <c r="I22" s="410">
        <f t="shared" si="1"/>
        <v>0.0003912508211267734</v>
      </c>
    </row>
    <row r="23" spans="1:9" s="161" customFormat="1" ht="15">
      <c r="A23" s="234">
        <v>13</v>
      </c>
      <c r="B23" s="175" t="s">
        <v>371</v>
      </c>
      <c r="C23" s="167">
        <v>600</v>
      </c>
      <c r="D23" s="168">
        <v>60016</v>
      </c>
      <c r="E23" s="418">
        <v>1000000</v>
      </c>
      <c r="F23" s="418">
        <v>0</v>
      </c>
      <c r="G23" s="418">
        <v>0</v>
      </c>
      <c r="H23" s="409">
        <v>0</v>
      </c>
      <c r="I23" s="410">
        <f t="shared" si="1"/>
        <v>0</v>
      </c>
    </row>
    <row r="24" spans="1:9" s="161" customFormat="1" ht="15">
      <c r="A24" s="235">
        <v>14</v>
      </c>
      <c r="B24" s="221" t="s">
        <v>617</v>
      </c>
      <c r="C24" s="222">
        <v>600</v>
      </c>
      <c r="D24" s="223">
        <v>60016</v>
      </c>
      <c r="E24" s="416">
        <v>0</v>
      </c>
      <c r="F24" s="416">
        <v>950000</v>
      </c>
      <c r="G24" s="416">
        <v>915702.54</v>
      </c>
      <c r="H24" s="224">
        <f>G24/F24</f>
        <v>0.9638974105263158</v>
      </c>
      <c r="I24" s="236">
        <f t="shared" si="1"/>
        <v>0.06380576503702085</v>
      </c>
    </row>
    <row r="25" spans="1:9" s="161" customFormat="1" ht="41.25">
      <c r="A25" s="235">
        <v>15</v>
      </c>
      <c r="B25" s="612" t="s">
        <v>618</v>
      </c>
      <c r="C25" s="249">
        <v>600</v>
      </c>
      <c r="D25" s="250">
        <v>60016</v>
      </c>
      <c r="E25" s="417">
        <v>2000000</v>
      </c>
      <c r="F25" s="417">
        <v>0</v>
      </c>
      <c r="G25" s="417">
        <v>0</v>
      </c>
      <c r="H25" s="251" t="s">
        <v>17</v>
      </c>
      <c r="I25" s="1101">
        <f t="shared" si="1"/>
        <v>0</v>
      </c>
    </row>
    <row r="26" spans="1:9" s="161" customFormat="1" ht="15">
      <c r="A26" s="609">
        <v>16</v>
      </c>
      <c r="B26" s="1450" t="s">
        <v>619</v>
      </c>
      <c r="C26" s="1096">
        <v>600</v>
      </c>
      <c r="D26" s="1097">
        <v>60016</v>
      </c>
      <c r="E26" s="1098">
        <v>109000</v>
      </c>
      <c r="F26" s="1098">
        <v>109000</v>
      </c>
      <c r="G26" s="1098">
        <v>29983.1</v>
      </c>
      <c r="H26" s="1099">
        <f>G26/F26</f>
        <v>0.2750743119266055</v>
      </c>
      <c r="I26" s="1100">
        <f t="shared" si="1"/>
        <v>0.002089209705240634</v>
      </c>
    </row>
    <row r="27" spans="1:9" s="161" customFormat="1" ht="27">
      <c r="A27" s="235">
        <v>17</v>
      </c>
      <c r="B27" s="217" t="s">
        <v>620</v>
      </c>
      <c r="C27" s="218">
        <v>600</v>
      </c>
      <c r="D27" s="219">
        <v>60078</v>
      </c>
      <c r="E27" s="226">
        <v>0</v>
      </c>
      <c r="F27" s="226">
        <v>404342</v>
      </c>
      <c r="G27" s="226">
        <v>360020.07</v>
      </c>
      <c r="H27" s="224">
        <f>G27/F27</f>
        <v>0.8903850453329113</v>
      </c>
      <c r="I27" s="237">
        <f t="shared" si="1"/>
        <v>0.025086045950065618</v>
      </c>
    </row>
    <row r="28" spans="1:9" s="161" customFormat="1" ht="27" hidden="1">
      <c r="A28" s="235">
        <v>18</v>
      </c>
      <c r="B28" s="157" t="s">
        <v>528</v>
      </c>
      <c r="C28" s="167">
        <v>600</v>
      </c>
      <c r="D28" s="168">
        <v>60095</v>
      </c>
      <c r="E28" s="177">
        <v>0</v>
      </c>
      <c r="F28" s="177">
        <v>0</v>
      </c>
      <c r="G28" s="177">
        <v>0</v>
      </c>
      <c r="H28" s="409" t="e">
        <f aca="true" t="shared" si="2" ref="H28:H34">G28/F28</f>
        <v>#DIV/0!</v>
      </c>
      <c r="I28" s="231">
        <f t="shared" si="1"/>
        <v>0</v>
      </c>
    </row>
    <row r="29" spans="1:9" s="169" customFormat="1" ht="15.75">
      <c r="A29" s="232"/>
      <c r="B29" s="162" t="s">
        <v>202</v>
      </c>
      <c r="C29" s="163">
        <v>600</v>
      </c>
      <c r="D29" s="164"/>
      <c r="E29" s="176">
        <f>SUM(E16:E28)</f>
        <v>6511000</v>
      </c>
      <c r="F29" s="176">
        <f>SUM(F16:F28)</f>
        <v>6093957</v>
      </c>
      <c r="G29" s="176">
        <f>SUM(G16:G28)</f>
        <v>5448804.36</v>
      </c>
      <c r="H29" s="165">
        <f t="shared" si="2"/>
        <v>0.8941323937796083</v>
      </c>
      <c r="I29" s="233">
        <f>G29/G78</f>
        <v>0.3796703793426791</v>
      </c>
    </row>
    <row r="30" spans="1:9" s="161" customFormat="1" ht="15" hidden="1">
      <c r="A30" s="230">
        <v>16</v>
      </c>
      <c r="B30" s="157" t="s">
        <v>414</v>
      </c>
      <c r="C30" s="167">
        <v>700</v>
      </c>
      <c r="D30" s="159" t="s">
        <v>431</v>
      </c>
      <c r="E30" s="177">
        <v>0</v>
      </c>
      <c r="F30" s="177">
        <v>0</v>
      </c>
      <c r="G30" s="177">
        <v>0</v>
      </c>
      <c r="H30" s="160" t="e">
        <f t="shared" si="2"/>
        <v>#DIV/0!</v>
      </c>
      <c r="I30" s="231">
        <f>G30/G$78</f>
        <v>0</v>
      </c>
    </row>
    <row r="31" spans="1:9" s="161" customFormat="1" ht="15">
      <c r="A31" s="230">
        <v>18</v>
      </c>
      <c r="B31" s="157" t="s">
        <v>432</v>
      </c>
      <c r="C31" s="167">
        <v>700</v>
      </c>
      <c r="D31" s="159" t="s">
        <v>431</v>
      </c>
      <c r="E31" s="177">
        <v>250000</v>
      </c>
      <c r="F31" s="177">
        <v>601896</v>
      </c>
      <c r="G31" s="177">
        <v>550585.44</v>
      </c>
      <c r="H31" s="160">
        <f t="shared" si="2"/>
        <v>0.9147517843614178</v>
      </c>
      <c r="I31" s="231">
        <f>G31/G$78</f>
        <v>0.03836456019598322</v>
      </c>
    </row>
    <row r="32" spans="1:9" s="161" customFormat="1" ht="27">
      <c r="A32" s="230">
        <v>19</v>
      </c>
      <c r="B32" s="157" t="s">
        <v>832</v>
      </c>
      <c r="C32" s="167">
        <v>700</v>
      </c>
      <c r="D32" s="159" t="s">
        <v>431</v>
      </c>
      <c r="E32" s="177">
        <v>0</v>
      </c>
      <c r="F32" s="177">
        <v>50430</v>
      </c>
      <c r="G32" s="177">
        <v>0</v>
      </c>
      <c r="H32" s="160">
        <f t="shared" si="2"/>
        <v>0</v>
      </c>
      <c r="I32" s="231">
        <f>G32/G$78</f>
        <v>0</v>
      </c>
    </row>
    <row r="33" spans="1:9" s="161" customFormat="1" ht="15">
      <c r="A33" s="230">
        <v>20</v>
      </c>
      <c r="B33" s="157" t="s">
        <v>337</v>
      </c>
      <c r="C33" s="167">
        <v>700</v>
      </c>
      <c r="D33" s="159" t="s">
        <v>203</v>
      </c>
      <c r="E33" s="177">
        <v>100000</v>
      </c>
      <c r="F33" s="177">
        <v>500000</v>
      </c>
      <c r="G33" s="177">
        <v>444100</v>
      </c>
      <c r="H33" s="160">
        <f t="shared" si="2"/>
        <v>0.8882</v>
      </c>
      <c r="I33" s="231">
        <f>G33/G$78</f>
        <v>0.03094469985082815</v>
      </c>
    </row>
    <row r="34" spans="1:9" s="169" customFormat="1" ht="15.75">
      <c r="A34" s="232"/>
      <c r="B34" s="170" t="s">
        <v>204</v>
      </c>
      <c r="C34" s="163">
        <v>700</v>
      </c>
      <c r="D34" s="163"/>
      <c r="E34" s="176">
        <f>SUM(E30:E33)</f>
        <v>350000</v>
      </c>
      <c r="F34" s="176">
        <f>SUM(F30:F33)</f>
        <v>1152326</v>
      </c>
      <c r="G34" s="176">
        <f>SUM(G30:G33)</f>
        <v>994685.44</v>
      </c>
      <c r="H34" s="165">
        <f t="shared" si="2"/>
        <v>0.8631979491914614</v>
      </c>
      <c r="I34" s="233">
        <f>G34/G78</f>
        <v>0.06930926004681137</v>
      </c>
    </row>
    <row r="35" spans="1:9" s="161" customFormat="1" ht="22.5" customHeight="1">
      <c r="A35" s="230">
        <v>21</v>
      </c>
      <c r="B35" s="171" t="s">
        <v>530</v>
      </c>
      <c r="C35" s="172">
        <v>750</v>
      </c>
      <c r="D35" s="173">
        <v>75023</v>
      </c>
      <c r="E35" s="177">
        <v>100000</v>
      </c>
      <c r="F35" s="177">
        <v>0</v>
      </c>
      <c r="G35" s="177">
        <v>0</v>
      </c>
      <c r="H35" s="160" t="s">
        <v>17</v>
      </c>
      <c r="I35" s="231">
        <f>G35/G$78</f>
        <v>0</v>
      </c>
    </row>
    <row r="36" spans="1:9" s="161" customFormat="1" ht="22.5" customHeight="1">
      <c r="A36" s="230">
        <v>22</v>
      </c>
      <c r="B36" s="171" t="s">
        <v>833</v>
      </c>
      <c r="C36" s="172">
        <v>750</v>
      </c>
      <c r="D36" s="173">
        <v>75023</v>
      </c>
      <c r="E36" s="177">
        <v>0</v>
      </c>
      <c r="F36" s="177">
        <v>150000</v>
      </c>
      <c r="G36" s="177">
        <v>132000</v>
      </c>
      <c r="H36" s="160">
        <f>G36/F36</f>
        <v>0.88</v>
      </c>
      <c r="I36" s="231">
        <f>G36/G78</f>
        <v>0.009197704076355137</v>
      </c>
    </row>
    <row r="37" spans="1:9" s="161" customFormat="1" ht="42" customHeight="1" hidden="1">
      <c r="A37" s="230">
        <v>22</v>
      </c>
      <c r="B37" s="832" t="s">
        <v>598</v>
      </c>
      <c r="C37" s="172">
        <v>750</v>
      </c>
      <c r="D37" s="173">
        <v>75023</v>
      </c>
      <c r="E37" s="177">
        <v>0</v>
      </c>
      <c r="F37" s="177">
        <v>0</v>
      </c>
      <c r="G37" s="177">
        <v>0</v>
      </c>
      <c r="H37" s="160" t="e">
        <f>G37/F37</f>
        <v>#DIV/0!</v>
      </c>
      <c r="I37" s="231">
        <f>G37/G$78</f>
        <v>0</v>
      </c>
    </row>
    <row r="38" spans="1:9" s="161" customFormat="1" ht="15" customHeight="1" hidden="1">
      <c r="A38" s="230">
        <v>23</v>
      </c>
      <c r="B38" s="832" t="s">
        <v>558</v>
      </c>
      <c r="C38" s="172">
        <v>750</v>
      </c>
      <c r="D38" s="173">
        <v>75095</v>
      </c>
      <c r="E38" s="177">
        <v>0</v>
      </c>
      <c r="F38" s="177">
        <v>0</v>
      </c>
      <c r="G38" s="177">
        <v>0</v>
      </c>
      <c r="H38" s="160" t="e">
        <f>G38/F38</f>
        <v>#DIV/0!</v>
      </c>
      <c r="I38" s="231">
        <f>G38/G$78</f>
        <v>0</v>
      </c>
    </row>
    <row r="39" spans="1:9" s="161" customFormat="1" ht="15">
      <c r="A39" s="232"/>
      <c r="B39" s="162" t="s">
        <v>205</v>
      </c>
      <c r="C39" s="163">
        <v>750</v>
      </c>
      <c r="D39" s="163"/>
      <c r="E39" s="176">
        <f>SUM(E35:E38)</f>
        <v>100000</v>
      </c>
      <c r="F39" s="176">
        <f>SUM(F35:F38)</f>
        <v>150000</v>
      </c>
      <c r="G39" s="176">
        <f>SUM(G35:G38)</f>
        <v>132000</v>
      </c>
      <c r="H39" s="174">
        <f>G39/F39</f>
        <v>0.88</v>
      </c>
      <c r="I39" s="233">
        <f>G39/G78</f>
        <v>0.009197704076355137</v>
      </c>
    </row>
    <row r="40" spans="1:9" s="161" customFormat="1" ht="15">
      <c r="A40" s="239">
        <v>23</v>
      </c>
      <c r="B40" s="221" t="s">
        <v>438</v>
      </c>
      <c r="C40" s="222">
        <v>754</v>
      </c>
      <c r="D40" s="223">
        <v>75412</v>
      </c>
      <c r="E40" s="416">
        <v>37000</v>
      </c>
      <c r="F40" s="416">
        <v>0</v>
      </c>
      <c r="G40" s="416">
        <v>0</v>
      </c>
      <c r="H40" s="224">
        <v>0</v>
      </c>
      <c r="I40" s="236">
        <f aca="true" t="shared" si="3" ref="I40:I47">G40/G$78</f>
        <v>0</v>
      </c>
    </row>
    <row r="41" spans="1:9" s="161" customFormat="1" ht="27">
      <c r="A41" s="238">
        <v>24</v>
      </c>
      <c r="B41" s="217" t="s">
        <v>621</v>
      </c>
      <c r="C41" s="218">
        <v>754</v>
      </c>
      <c r="D41" s="219">
        <v>75412</v>
      </c>
      <c r="E41" s="226">
        <v>12000</v>
      </c>
      <c r="F41" s="226">
        <v>12000</v>
      </c>
      <c r="G41" s="226">
        <v>12000</v>
      </c>
      <c r="H41" s="220">
        <f>G41/F41</f>
        <v>1</v>
      </c>
      <c r="I41" s="237">
        <f t="shared" si="3"/>
        <v>0.000836154916032285</v>
      </c>
    </row>
    <row r="42" spans="1:9" s="161" customFormat="1" ht="15" hidden="1">
      <c r="A42" s="230">
        <v>26</v>
      </c>
      <c r="B42" s="157" t="s">
        <v>592</v>
      </c>
      <c r="C42" s="167">
        <v>754</v>
      </c>
      <c r="D42" s="168">
        <v>75412</v>
      </c>
      <c r="E42" s="177">
        <v>0</v>
      </c>
      <c r="F42" s="177">
        <v>0</v>
      </c>
      <c r="G42" s="177">
        <v>0</v>
      </c>
      <c r="H42" s="160" t="e">
        <f>G42/F42</f>
        <v>#DIV/0!</v>
      </c>
      <c r="I42" s="231">
        <f t="shared" si="3"/>
        <v>0</v>
      </c>
    </row>
    <row r="43" spans="1:9" s="161" customFormat="1" ht="41.25" hidden="1">
      <c r="A43" s="230">
        <v>27</v>
      </c>
      <c r="B43" s="157" t="s">
        <v>597</v>
      </c>
      <c r="C43" s="167">
        <v>754</v>
      </c>
      <c r="D43" s="168">
        <v>75495</v>
      </c>
      <c r="E43" s="177">
        <v>0</v>
      </c>
      <c r="F43" s="177">
        <v>0</v>
      </c>
      <c r="G43" s="177">
        <v>0</v>
      </c>
      <c r="H43" s="409"/>
      <c r="I43" s="410">
        <f t="shared" si="3"/>
        <v>0</v>
      </c>
    </row>
    <row r="44" spans="1:9" s="169" customFormat="1" ht="28.5">
      <c r="A44" s="603"/>
      <c r="B44" s="604" t="s">
        <v>433</v>
      </c>
      <c r="C44" s="1093">
        <v>754</v>
      </c>
      <c r="D44" s="605"/>
      <c r="E44" s="606">
        <f>SUM(E40:E43)</f>
        <v>49000</v>
      </c>
      <c r="F44" s="606">
        <f>SUM(F40:F43)</f>
        <v>12000</v>
      </c>
      <c r="G44" s="606">
        <f>SUM(G40:G43)</f>
        <v>12000</v>
      </c>
      <c r="H44" s="607">
        <v>0</v>
      </c>
      <c r="I44" s="608">
        <f t="shared" si="3"/>
        <v>0.000836154916032285</v>
      </c>
    </row>
    <row r="45" spans="1:9" s="161" customFormat="1" ht="15" customHeight="1">
      <c r="A45" s="230">
        <v>25</v>
      </c>
      <c r="B45" s="157" t="s">
        <v>532</v>
      </c>
      <c r="C45" s="167">
        <v>801</v>
      </c>
      <c r="D45" s="168">
        <v>80101</v>
      </c>
      <c r="E45" s="177">
        <v>200000</v>
      </c>
      <c r="F45" s="177">
        <v>200000</v>
      </c>
      <c r="G45" s="177">
        <v>184307.77</v>
      </c>
      <c r="H45" s="160">
        <f aca="true" t="shared" si="4" ref="H45:H71">G45/F45</f>
        <v>0.9215388499999999</v>
      </c>
      <c r="I45" s="231">
        <f t="shared" si="3"/>
        <v>0.01284248732903731</v>
      </c>
    </row>
    <row r="46" spans="1:9" s="161" customFormat="1" ht="26.25" customHeight="1">
      <c r="A46" s="230">
        <v>26</v>
      </c>
      <c r="B46" s="157" t="s">
        <v>633</v>
      </c>
      <c r="C46" s="167">
        <v>801</v>
      </c>
      <c r="D46" s="168">
        <v>80101</v>
      </c>
      <c r="E46" s="177">
        <v>1000000</v>
      </c>
      <c r="F46" s="177">
        <v>10000</v>
      </c>
      <c r="G46" s="177">
        <v>2952</v>
      </c>
      <c r="H46" s="160">
        <f t="shared" si="4"/>
        <v>0.2952</v>
      </c>
      <c r="I46" s="231">
        <f t="shared" si="3"/>
        <v>0.00020569410934394213</v>
      </c>
    </row>
    <row r="47" spans="1:9" s="161" customFormat="1" ht="27">
      <c r="A47" s="230">
        <v>27</v>
      </c>
      <c r="B47" s="157" t="s">
        <v>531</v>
      </c>
      <c r="C47" s="167">
        <v>801</v>
      </c>
      <c r="D47" s="168">
        <v>80104</v>
      </c>
      <c r="E47" s="177">
        <v>1100000</v>
      </c>
      <c r="F47" s="177">
        <v>2030000</v>
      </c>
      <c r="G47" s="177">
        <v>2002186.58</v>
      </c>
      <c r="H47" s="160">
        <f t="shared" si="4"/>
        <v>0.9862988078817735</v>
      </c>
      <c r="I47" s="231">
        <f t="shared" si="3"/>
        <v>0.13951151264007233</v>
      </c>
    </row>
    <row r="48" spans="1:9" s="161" customFormat="1" ht="15">
      <c r="A48" s="232"/>
      <c r="B48" s="162" t="s">
        <v>206</v>
      </c>
      <c r="C48" s="163">
        <v>801</v>
      </c>
      <c r="D48" s="163"/>
      <c r="E48" s="176">
        <f>SUM(E45:E47)</f>
        <v>2300000</v>
      </c>
      <c r="F48" s="176">
        <f>SUM(F45:F47)</f>
        <v>2240000</v>
      </c>
      <c r="G48" s="176">
        <f>SUM(G45:G47)</f>
        <v>2189446.35</v>
      </c>
      <c r="H48" s="174">
        <f t="shared" si="4"/>
        <v>0.97743140625</v>
      </c>
      <c r="I48" s="233">
        <f>G48/G78</f>
        <v>0.1525596940784536</v>
      </c>
    </row>
    <row r="49" spans="1:9" s="161" customFormat="1" ht="27" hidden="1">
      <c r="A49" s="230">
        <v>32</v>
      </c>
      <c r="B49" s="175" t="s">
        <v>207</v>
      </c>
      <c r="C49" s="167">
        <v>851</v>
      </c>
      <c r="D49" s="168">
        <v>85141</v>
      </c>
      <c r="E49" s="177">
        <v>0</v>
      </c>
      <c r="F49" s="177">
        <v>0</v>
      </c>
      <c r="G49" s="177">
        <v>0</v>
      </c>
      <c r="H49" s="160" t="e">
        <f t="shared" si="4"/>
        <v>#DIV/0!</v>
      </c>
      <c r="I49" s="231">
        <f>G49/G78</f>
        <v>0</v>
      </c>
    </row>
    <row r="50" spans="1:9" s="161" customFormat="1" ht="15" hidden="1">
      <c r="A50" s="232"/>
      <c r="B50" s="162" t="s">
        <v>208</v>
      </c>
      <c r="C50" s="163"/>
      <c r="D50" s="163"/>
      <c r="E50" s="176">
        <f>SUM(E49)</f>
        <v>0</v>
      </c>
      <c r="F50" s="176">
        <f>SUM(F49)</f>
        <v>0</v>
      </c>
      <c r="G50" s="176">
        <f>SUM(G49)</f>
        <v>0</v>
      </c>
      <c r="H50" s="174" t="e">
        <f t="shared" si="4"/>
        <v>#DIV/0!</v>
      </c>
      <c r="I50" s="233">
        <f>G50/G78</f>
        <v>0</v>
      </c>
    </row>
    <row r="51" spans="1:9" s="161" customFormat="1" ht="41.25">
      <c r="A51" s="230">
        <v>28</v>
      </c>
      <c r="B51" s="157" t="s">
        <v>623</v>
      </c>
      <c r="C51" s="167">
        <v>851</v>
      </c>
      <c r="D51" s="168">
        <v>85153</v>
      </c>
      <c r="E51" s="177">
        <v>0</v>
      </c>
      <c r="F51" s="177">
        <v>5000</v>
      </c>
      <c r="G51" s="177">
        <v>5000</v>
      </c>
      <c r="H51" s="160">
        <f t="shared" si="4"/>
        <v>1</v>
      </c>
      <c r="I51" s="231">
        <f>G51/G78</f>
        <v>0.0003483978816801188</v>
      </c>
    </row>
    <row r="52" spans="1:9" s="161" customFormat="1" ht="15">
      <c r="A52" s="232"/>
      <c r="B52" s="162" t="s">
        <v>622</v>
      </c>
      <c r="C52" s="163">
        <v>851</v>
      </c>
      <c r="D52" s="163"/>
      <c r="E52" s="176">
        <f>E51</f>
        <v>0</v>
      </c>
      <c r="F52" s="176">
        <f>F51</f>
        <v>5000</v>
      </c>
      <c r="G52" s="176">
        <f>G51</f>
        <v>5000</v>
      </c>
      <c r="H52" s="174">
        <f t="shared" si="4"/>
        <v>1</v>
      </c>
      <c r="I52" s="233">
        <f>G52/G78</f>
        <v>0.0003483978816801188</v>
      </c>
    </row>
    <row r="53" spans="1:9" s="161" customFormat="1" ht="27">
      <c r="A53" s="239">
        <v>29</v>
      </c>
      <c r="B53" s="221" t="s">
        <v>593</v>
      </c>
      <c r="C53" s="222">
        <v>900</v>
      </c>
      <c r="D53" s="223">
        <v>90001</v>
      </c>
      <c r="E53" s="416">
        <v>200000</v>
      </c>
      <c r="F53" s="416">
        <v>74860</v>
      </c>
      <c r="G53" s="416">
        <v>10824</v>
      </c>
      <c r="H53" s="224">
        <f t="shared" si="4"/>
        <v>0.14458990114881112</v>
      </c>
      <c r="I53" s="236">
        <f>G53/G$78</f>
        <v>0.0007542117342611212</v>
      </c>
    </row>
    <row r="54" spans="1:9" s="161" customFormat="1" ht="54.75">
      <c r="A54" s="1452">
        <v>30</v>
      </c>
      <c r="B54" s="612" t="s">
        <v>624</v>
      </c>
      <c r="C54" s="249">
        <v>900</v>
      </c>
      <c r="D54" s="250">
        <v>90001</v>
      </c>
      <c r="E54" s="417">
        <v>120000</v>
      </c>
      <c r="F54" s="417">
        <v>0</v>
      </c>
      <c r="G54" s="417">
        <v>0</v>
      </c>
      <c r="H54" s="251">
        <v>0</v>
      </c>
      <c r="I54" s="1101">
        <v>0</v>
      </c>
    </row>
    <row r="55" spans="1:9" s="161" customFormat="1" ht="54.75">
      <c r="A55" s="1451">
        <v>31</v>
      </c>
      <c r="B55" s="612" t="s">
        <v>625</v>
      </c>
      <c r="C55" s="218">
        <v>900</v>
      </c>
      <c r="D55" s="219">
        <v>90001</v>
      </c>
      <c r="E55" s="226">
        <v>0</v>
      </c>
      <c r="F55" s="226">
        <v>120000</v>
      </c>
      <c r="G55" s="226">
        <v>119260.98</v>
      </c>
      <c r="H55" s="220">
        <f>G55/F55</f>
        <v>0.9938414999999999</v>
      </c>
      <c r="I55" s="237">
        <f>G55/G78</f>
        <v>0.008310054559819003</v>
      </c>
    </row>
    <row r="56" spans="1:9" s="161" customFormat="1" ht="30.75" customHeight="1">
      <c r="A56" s="609">
        <v>32</v>
      </c>
      <c r="B56" s="1095" t="s">
        <v>626</v>
      </c>
      <c r="C56" s="1096">
        <v>900</v>
      </c>
      <c r="D56" s="1097">
        <v>90001</v>
      </c>
      <c r="E56" s="1098">
        <v>125000</v>
      </c>
      <c r="F56" s="1098">
        <v>125000</v>
      </c>
      <c r="G56" s="1098">
        <v>49610.77</v>
      </c>
      <c r="H56" s="1099">
        <f>G56/F56</f>
        <v>0.39688616</v>
      </c>
      <c r="I56" s="1100">
        <f>G56/G78</f>
        <v>0.0034568574353039173</v>
      </c>
    </row>
    <row r="57" spans="1:9" s="161" customFormat="1" ht="41.25">
      <c r="A57" s="239">
        <v>33</v>
      </c>
      <c r="B57" s="610" t="s">
        <v>446</v>
      </c>
      <c r="C57" s="1094">
        <v>900</v>
      </c>
      <c r="D57" s="219">
        <v>90005</v>
      </c>
      <c r="E57" s="226">
        <v>400000</v>
      </c>
      <c r="F57" s="226">
        <v>775710</v>
      </c>
      <c r="G57" s="226">
        <v>739658.21</v>
      </c>
      <c r="H57" s="220">
        <f>G57/F57</f>
        <v>0.9535241391757229</v>
      </c>
      <c r="I57" s="611">
        <f>G57/G78</f>
        <v>0.05153907070626169</v>
      </c>
    </row>
    <row r="58" spans="1:9" s="161" customFormat="1" ht="27" customHeight="1">
      <c r="A58" s="609">
        <v>34</v>
      </c>
      <c r="B58" s="271" t="s">
        <v>594</v>
      </c>
      <c r="C58" s="352">
        <v>900</v>
      </c>
      <c r="D58" s="219">
        <v>90005</v>
      </c>
      <c r="E58" s="226">
        <v>1400000</v>
      </c>
      <c r="F58" s="226">
        <v>1530000</v>
      </c>
      <c r="G58" s="226">
        <v>1147134.91</v>
      </c>
      <c r="H58" s="220">
        <f t="shared" si="4"/>
        <v>0.7497613790849673</v>
      </c>
      <c r="I58" s="236">
        <f>G58/G$78</f>
        <v>0.07993187452906274</v>
      </c>
    </row>
    <row r="59" spans="1:9" s="161" customFormat="1" ht="27" customHeight="1">
      <c r="A59" s="239">
        <v>35</v>
      </c>
      <c r="B59" s="271" t="s">
        <v>627</v>
      </c>
      <c r="C59" s="613">
        <v>900</v>
      </c>
      <c r="D59" s="219">
        <v>90005</v>
      </c>
      <c r="E59" s="226">
        <v>300000</v>
      </c>
      <c r="F59" s="226">
        <v>300000</v>
      </c>
      <c r="G59" s="226">
        <v>277128.05</v>
      </c>
      <c r="H59" s="220">
        <f t="shared" si="4"/>
        <v>0.9237601666666666</v>
      </c>
      <c r="I59" s="611">
        <f>G59/G78</f>
        <v>0.019310165114828408</v>
      </c>
    </row>
    <row r="60" spans="1:9" s="161" customFormat="1" ht="36" customHeight="1">
      <c r="A60" s="609">
        <v>36</v>
      </c>
      <c r="B60" s="612" t="s">
        <v>802</v>
      </c>
      <c r="C60" s="172">
        <v>900</v>
      </c>
      <c r="D60" s="173">
        <v>90015</v>
      </c>
      <c r="E60" s="177">
        <v>377017</v>
      </c>
      <c r="F60" s="177">
        <v>357017</v>
      </c>
      <c r="G60" s="177">
        <v>352199.21</v>
      </c>
      <c r="H60" s="160">
        <f t="shared" si="4"/>
        <v>0.9865054325144181</v>
      </c>
      <c r="I60" s="231">
        <f>G60/G$78</f>
        <v>0.024541091738682262</v>
      </c>
    </row>
    <row r="61" spans="1:9" s="161" customFormat="1" ht="15">
      <c r="A61" s="239">
        <v>37</v>
      </c>
      <c r="B61" s="610" t="s">
        <v>834</v>
      </c>
      <c r="C61" s="172">
        <v>900</v>
      </c>
      <c r="D61" s="173">
        <v>90095</v>
      </c>
      <c r="E61" s="177">
        <v>0</v>
      </c>
      <c r="F61" s="177">
        <v>158000</v>
      </c>
      <c r="G61" s="177">
        <v>156549.48</v>
      </c>
      <c r="H61" s="160">
        <f t="shared" si="4"/>
        <v>0.9908194936708862</v>
      </c>
      <c r="I61" s="237">
        <f>G61/G78</f>
        <v>0.010908301442024825</v>
      </c>
    </row>
    <row r="62" spans="1:9" s="161" customFormat="1" ht="26.25">
      <c r="A62" s="609">
        <v>38</v>
      </c>
      <c r="B62" s="404" t="s">
        <v>628</v>
      </c>
      <c r="C62" s="172">
        <v>900</v>
      </c>
      <c r="D62" s="173">
        <v>90095</v>
      </c>
      <c r="E62" s="177">
        <v>15000</v>
      </c>
      <c r="F62" s="177">
        <v>15000</v>
      </c>
      <c r="G62" s="177">
        <v>15000</v>
      </c>
      <c r="H62" s="160">
        <f t="shared" si="4"/>
        <v>1</v>
      </c>
      <c r="I62" s="237">
        <f>G62/G$78</f>
        <v>0.0010451936450403564</v>
      </c>
    </row>
    <row r="63" spans="1:9" s="161" customFormat="1" ht="39">
      <c r="A63" s="239">
        <v>39</v>
      </c>
      <c r="B63" s="404" t="s">
        <v>447</v>
      </c>
      <c r="C63" s="172">
        <v>900</v>
      </c>
      <c r="D63" s="173">
        <v>90095</v>
      </c>
      <c r="E63" s="177">
        <v>14000</v>
      </c>
      <c r="F63" s="177">
        <v>14000</v>
      </c>
      <c r="G63" s="177">
        <v>14000</v>
      </c>
      <c r="H63" s="160">
        <f t="shared" si="4"/>
        <v>1</v>
      </c>
      <c r="I63" s="231">
        <f>G63/G$78</f>
        <v>0.0009755140687043326</v>
      </c>
    </row>
    <row r="64" spans="1:9" s="169" customFormat="1" ht="28.5">
      <c r="A64" s="232"/>
      <c r="B64" s="162" t="s">
        <v>210</v>
      </c>
      <c r="C64" s="163">
        <v>900</v>
      </c>
      <c r="D64" s="164"/>
      <c r="E64" s="176">
        <f>SUM(E53:E63)</f>
        <v>2951017</v>
      </c>
      <c r="F64" s="176">
        <f>SUM(F53:F63)</f>
        <v>3469587</v>
      </c>
      <c r="G64" s="176">
        <f>SUM(G53:G63)</f>
        <v>2881365.61</v>
      </c>
      <c r="H64" s="174">
        <f t="shared" si="4"/>
        <v>0.8304635710244476</v>
      </c>
      <c r="I64" s="233">
        <f>G64/G78</f>
        <v>0.20077233497398866</v>
      </c>
    </row>
    <row r="65" spans="1:9" s="169" customFormat="1" ht="26.25">
      <c r="A65" s="238">
        <v>40</v>
      </c>
      <c r="B65" s="406" t="s">
        <v>629</v>
      </c>
      <c r="C65" s="218">
        <v>921</v>
      </c>
      <c r="D65" s="225" t="s">
        <v>211</v>
      </c>
      <c r="E65" s="226">
        <v>5000</v>
      </c>
      <c r="F65" s="226">
        <v>5000</v>
      </c>
      <c r="G65" s="226">
        <v>0</v>
      </c>
      <c r="H65" s="220">
        <f t="shared" si="4"/>
        <v>0</v>
      </c>
      <c r="I65" s="237">
        <f aca="true" t="shared" si="5" ref="I65:I71">G65/G$78</f>
        <v>0</v>
      </c>
    </row>
    <row r="66" spans="1:9" s="169" customFormat="1" ht="26.25">
      <c r="A66" s="230">
        <v>41</v>
      </c>
      <c r="B66" s="406" t="s">
        <v>630</v>
      </c>
      <c r="C66" s="167">
        <v>921</v>
      </c>
      <c r="D66" s="159" t="s">
        <v>211</v>
      </c>
      <c r="E66" s="177">
        <v>6000</v>
      </c>
      <c r="F66" s="177">
        <v>6000</v>
      </c>
      <c r="G66" s="177">
        <v>6000</v>
      </c>
      <c r="H66" s="220">
        <f t="shared" si="4"/>
        <v>1</v>
      </c>
      <c r="I66" s="231">
        <f t="shared" si="5"/>
        <v>0.0004180774580161425</v>
      </c>
    </row>
    <row r="67" spans="1:9" s="161" customFormat="1" ht="15">
      <c r="A67" s="238">
        <v>42</v>
      </c>
      <c r="B67" s="157" t="s">
        <v>595</v>
      </c>
      <c r="C67" s="167">
        <v>921</v>
      </c>
      <c r="D67" s="159" t="s">
        <v>211</v>
      </c>
      <c r="E67" s="177">
        <v>900000</v>
      </c>
      <c r="F67" s="177">
        <v>304500</v>
      </c>
      <c r="G67" s="177">
        <v>303967.09</v>
      </c>
      <c r="H67" s="220">
        <f t="shared" si="4"/>
        <v>0.9982498850574714</v>
      </c>
      <c r="I67" s="231">
        <f t="shared" si="5"/>
        <v>0.021180298051294007</v>
      </c>
    </row>
    <row r="68" spans="1:9" s="161" customFormat="1" ht="41.25">
      <c r="A68" s="230">
        <v>43</v>
      </c>
      <c r="B68" s="157" t="s">
        <v>631</v>
      </c>
      <c r="C68" s="167">
        <v>921</v>
      </c>
      <c r="D68" s="159" t="s">
        <v>211</v>
      </c>
      <c r="E68" s="177">
        <v>0</v>
      </c>
      <c r="F68" s="177">
        <v>70000</v>
      </c>
      <c r="G68" s="177">
        <v>63960</v>
      </c>
      <c r="H68" s="220">
        <f t="shared" si="4"/>
        <v>0.9137142857142857</v>
      </c>
      <c r="I68" s="231">
        <f t="shared" si="5"/>
        <v>0.004456705702452079</v>
      </c>
    </row>
    <row r="69" spans="1:9" s="161" customFormat="1" ht="41.25">
      <c r="A69" s="238">
        <v>44</v>
      </c>
      <c r="B69" s="157" t="s">
        <v>835</v>
      </c>
      <c r="C69" s="167">
        <v>921</v>
      </c>
      <c r="D69" s="159" t="s">
        <v>211</v>
      </c>
      <c r="E69" s="177">
        <v>0</v>
      </c>
      <c r="F69" s="177">
        <v>150000</v>
      </c>
      <c r="G69" s="177">
        <v>99999.6</v>
      </c>
      <c r="H69" s="220">
        <f t="shared" si="4"/>
        <v>0.666664</v>
      </c>
      <c r="I69" s="231">
        <f t="shared" si="5"/>
        <v>0.006967929761771842</v>
      </c>
    </row>
    <row r="70" spans="1:9" s="161" customFormat="1" ht="41.25">
      <c r="A70" s="230">
        <v>45</v>
      </c>
      <c r="B70" s="157" t="s">
        <v>836</v>
      </c>
      <c r="C70" s="167">
        <v>921</v>
      </c>
      <c r="D70" s="159" t="s">
        <v>211</v>
      </c>
      <c r="E70" s="177">
        <v>0</v>
      </c>
      <c r="F70" s="177">
        <v>95000</v>
      </c>
      <c r="G70" s="177">
        <v>95000</v>
      </c>
      <c r="H70" s="220">
        <f t="shared" si="4"/>
        <v>1</v>
      </c>
      <c r="I70" s="231">
        <f t="shared" si="5"/>
        <v>0.006619559751922257</v>
      </c>
    </row>
    <row r="71" spans="1:9" s="161" customFormat="1" ht="15">
      <c r="A71" s="240"/>
      <c r="B71" s="162" t="s">
        <v>212</v>
      </c>
      <c r="C71" s="163">
        <v>921</v>
      </c>
      <c r="D71" s="163"/>
      <c r="E71" s="176">
        <f>SUM(E65:E70)</f>
        <v>911000</v>
      </c>
      <c r="F71" s="176">
        <f>SUM(F65:F70)</f>
        <v>630500</v>
      </c>
      <c r="G71" s="176">
        <f>SUM(G65:G70)</f>
        <v>568926.6900000001</v>
      </c>
      <c r="H71" s="174">
        <f t="shared" si="4"/>
        <v>0.9023420935765266</v>
      </c>
      <c r="I71" s="233">
        <f t="shared" si="5"/>
        <v>0.03964257072545633</v>
      </c>
    </row>
    <row r="72" spans="1:9" s="161" customFormat="1" ht="15">
      <c r="A72" s="230">
        <v>46</v>
      </c>
      <c r="B72" s="612" t="s">
        <v>533</v>
      </c>
      <c r="C72" s="167">
        <v>926</v>
      </c>
      <c r="D72" s="168">
        <v>92601</v>
      </c>
      <c r="E72" s="177">
        <v>200000</v>
      </c>
      <c r="F72" s="177">
        <v>0</v>
      </c>
      <c r="G72" s="177">
        <v>0</v>
      </c>
      <c r="H72" s="160" t="s">
        <v>17</v>
      </c>
      <c r="I72" s="231">
        <f>G72/G78</f>
        <v>0</v>
      </c>
    </row>
    <row r="73" spans="1:9" s="161" customFormat="1" ht="26.25">
      <c r="A73" s="230">
        <v>47</v>
      </c>
      <c r="B73" s="404" t="s">
        <v>634</v>
      </c>
      <c r="C73" s="167">
        <v>926</v>
      </c>
      <c r="D73" s="168">
        <v>92601</v>
      </c>
      <c r="E73" s="177">
        <v>16500</v>
      </c>
      <c r="F73" s="177">
        <v>16500</v>
      </c>
      <c r="G73" s="177">
        <v>16500</v>
      </c>
      <c r="H73" s="160">
        <f>G73/F73</f>
        <v>1</v>
      </c>
      <c r="I73" s="231">
        <f>G73/G$78</f>
        <v>0.001149713009544392</v>
      </c>
    </row>
    <row r="74" spans="1:9" s="161" customFormat="1" ht="15">
      <c r="A74" s="230">
        <v>48</v>
      </c>
      <c r="B74" s="405" t="s">
        <v>372</v>
      </c>
      <c r="C74" s="167">
        <v>926</v>
      </c>
      <c r="D74" s="168">
        <v>92601</v>
      </c>
      <c r="E74" s="177">
        <v>100000</v>
      </c>
      <c r="F74" s="177">
        <v>0</v>
      </c>
      <c r="G74" s="177">
        <v>0</v>
      </c>
      <c r="H74" s="160">
        <v>0</v>
      </c>
      <c r="I74" s="231">
        <f>G74/G78</f>
        <v>0</v>
      </c>
    </row>
    <row r="75" spans="1:9" s="161" customFormat="1" ht="26.25">
      <c r="A75" s="230">
        <v>49</v>
      </c>
      <c r="B75" s="1373" t="s">
        <v>837</v>
      </c>
      <c r="C75" s="167">
        <v>926</v>
      </c>
      <c r="D75" s="168">
        <v>92601</v>
      </c>
      <c r="E75" s="177">
        <v>0</v>
      </c>
      <c r="F75" s="177">
        <v>135000</v>
      </c>
      <c r="G75" s="177">
        <v>107049.86</v>
      </c>
      <c r="H75" s="160">
        <f>G75/F75</f>
        <v>0.792961925925926</v>
      </c>
      <c r="I75" s="231">
        <f>G75/G78</f>
        <v>0.007459188891630657</v>
      </c>
    </row>
    <row r="76" spans="1:9" s="161" customFormat="1" ht="15">
      <c r="A76" s="230">
        <v>50</v>
      </c>
      <c r="B76" s="612" t="s">
        <v>533</v>
      </c>
      <c r="C76" s="167">
        <v>926</v>
      </c>
      <c r="D76" s="168">
        <v>92695</v>
      </c>
      <c r="E76" s="177">
        <v>0</v>
      </c>
      <c r="F76" s="177">
        <v>250000</v>
      </c>
      <c r="G76" s="177">
        <v>216230.85</v>
      </c>
      <c r="H76" s="160">
        <f>G76/F76</f>
        <v>0.8649234</v>
      </c>
      <c r="I76" s="231">
        <f>G76/G78</f>
        <v>0.015066874018778303</v>
      </c>
    </row>
    <row r="77" spans="1:9" s="161" customFormat="1" ht="15">
      <c r="A77" s="232"/>
      <c r="B77" s="162" t="s">
        <v>213</v>
      </c>
      <c r="C77" s="163">
        <v>926</v>
      </c>
      <c r="D77" s="163"/>
      <c r="E77" s="176">
        <f>SUM(E72:E76)</f>
        <v>316500</v>
      </c>
      <c r="F77" s="176">
        <f>SUM(F72:F76)</f>
        <v>401500</v>
      </c>
      <c r="G77" s="176">
        <f>SUM(G72:G76)</f>
        <v>339780.71</v>
      </c>
      <c r="H77" s="174">
        <f>G77/F77</f>
        <v>0.8462782316313824</v>
      </c>
      <c r="I77" s="233">
        <f>G77/G$78</f>
        <v>0.023675775919953353</v>
      </c>
    </row>
    <row r="78" spans="1:9" s="178" customFormat="1" ht="14.25" customHeight="1" thickBot="1">
      <c r="A78" s="241"/>
      <c r="B78" s="242" t="s">
        <v>214</v>
      </c>
      <c r="C78" s="243"/>
      <c r="D78" s="244"/>
      <c r="E78" s="415">
        <f>E29+E34+E39+E48+E64+E71+E13+E77+E50+E52+E15+E44</f>
        <v>16103927</v>
      </c>
      <c r="F78" s="415">
        <f>F29+F34+F39+F48+F64+F71+F13+F77+F50+F52+F15+F44</f>
        <v>16054280</v>
      </c>
      <c r="G78" s="415">
        <f>G29+G34+G39+G48+G64+G71+G13+G77+G50+G52+G15+G44</f>
        <v>14351407.58</v>
      </c>
      <c r="H78" s="245">
        <f>G78/F78</f>
        <v>0.8939303151558339</v>
      </c>
      <c r="I78" s="246">
        <f>G78/G78</f>
        <v>1</v>
      </c>
    </row>
    <row r="79" spans="1:9" ht="15" hidden="1">
      <c r="A79" s="1"/>
      <c r="B79" s="179"/>
      <c r="C79" s="180"/>
      <c r="D79" s="5"/>
      <c r="E79" s="181"/>
      <c r="F79" s="181"/>
      <c r="G79" s="148"/>
      <c r="H79" s="181"/>
      <c r="I79" s="4"/>
    </row>
    <row r="80" spans="1:9" ht="22.5" customHeight="1">
      <c r="A80" s="1"/>
      <c r="B80" s="1512"/>
      <c r="C80" s="1512"/>
      <c r="D80" s="1512"/>
      <c r="E80" s="1512"/>
      <c r="F80" s="1512"/>
      <c r="G80" s="1512"/>
      <c r="H80" s="1512"/>
      <c r="I80" s="1512"/>
    </row>
    <row r="81" spans="1:9" ht="15">
      <c r="A81" s="143"/>
      <c r="B81" s="610"/>
      <c r="C81" s="183"/>
      <c r="D81" s="5"/>
      <c r="E81" s="181"/>
      <c r="F81" s="181"/>
      <c r="G81" s="148"/>
      <c r="H81" s="181"/>
      <c r="I81" s="4"/>
    </row>
    <row r="82" spans="1:9" ht="15">
      <c r="A82" s="143"/>
      <c r="B82" s="833"/>
      <c r="C82" s="180"/>
      <c r="D82" s="5"/>
      <c r="E82" s="181"/>
      <c r="F82" s="181"/>
      <c r="G82" s="148"/>
      <c r="H82" s="181"/>
      <c r="I82" s="4"/>
    </row>
    <row r="83" spans="2:8" ht="15">
      <c r="B83" s="184"/>
      <c r="E83" s="185"/>
      <c r="F83" s="185"/>
      <c r="H83" s="185"/>
    </row>
    <row r="84" spans="2:8" ht="15">
      <c r="B84" s="184"/>
      <c r="E84" s="185"/>
      <c r="F84" s="185"/>
      <c r="H84" s="185"/>
    </row>
    <row r="85" spans="2:8" ht="15">
      <c r="B85" s="184"/>
      <c r="E85" s="185"/>
      <c r="F85" s="185"/>
      <c r="H85" s="185"/>
    </row>
    <row r="86" spans="2:8" ht="15">
      <c r="B86" s="184"/>
      <c r="E86" s="185"/>
      <c r="F86" s="185"/>
      <c r="H86" s="185"/>
    </row>
    <row r="87" spans="2:8" ht="15">
      <c r="B87" s="184"/>
      <c r="E87" s="185"/>
      <c r="F87" s="185"/>
      <c r="H87" s="185"/>
    </row>
    <row r="88" spans="2:8" ht="15">
      <c r="B88" s="184"/>
      <c r="E88" s="185"/>
      <c r="F88" s="185"/>
      <c r="H88" s="185"/>
    </row>
    <row r="89" spans="2:8" ht="15">
      <c r="B89" s="184"/>
      <c r="E89" s="185"/>
      <c r="F89" s="185"/>
      <c r="H89" s="185"/>
    </row>
    <row r="90" spans="2:8" ht="15">
      <c r="B90" s="184"/>
      <c r="E90" s="185"/>
      <c r="F90" s="185"/>
      <c r="H90" s="185"/>
    </row>
    <row r="91" spans="2:8" ht="15">
      <c r="B91" s="184"/>
      <c r="E91" s="185"/>
      <c r="F91" s="185"/>
      <c r="H91" s="185"/>
    </row>
    <row r="92" spans="2:8" ht="15">
      <c r="B92" s="184"/>
      <c r="E92" s="185"/>
      <c r="F92" s="185"/>
      <c r="H92" s="185"/>
    </row>
    <row r="93" spans="2:8" ht="15">
      <c r="B93" s="184"/>
      <c r="E93" s="185"/>
      <c r="F93" s="185"/>
      <c r="H93" s="185"/>
    </row>
    <row r="94" spans="2:8" ht="15">
      <c r="B94" s="184"/>
      <c r="E94" s="185"/>
      <c r="F94" s="185"/>
      <c r="H94" s="185"/>
    </row>
    <row r="95" spans="2:8" ht="15">
      <c r="B95" s="184"/>
      <c r="E95" s="185"/>
      <c r="F95" s="185"/>
      <c r="H95" s="185"/>
    </row>
    <row r="96" spans="2:8" ht="15">
      <c r="B96" s="184"/>
      <c r="E96" s="185"/>
      <c r="F96" s="185"/>
      <c r="H96" s="185"/>
    </row>
    <row r="97" spans="2:8" ht="15">
      <c r="B97" s="184"/>
      <c r="E97" s="185"/>
      <c r="F97" s="185"/>
      <c r="H97" s="185"/>
    </row>
    <row r="98" spans="2:8" ht="15">
      <c r="B98" s="184"/>
      <c r="E98" s="185"/>
      <c r="F98" s="185"/>
      <c r="H98" s="185"/>
    </row>
    <row r="99" spans="2:8" ht="15">
      <c r="B99" s="184"/>
      <c r="E99" s="185"/>
      <c r="F99" s="185"/>
      <c r="H99" s="185"/>
    </row>
    <row r="100" spans="2:8" ht="15">
      <c r="B100" s="184"/>
      <c r="E100" s="185"/>
      <c r="F100" s="185"/>
      <c r="H100" s="185"/>
    </row>
    <row r="101" spans="2:8" ht="15">
      <c r="B101" s="184"/>
      <c r="E101" s="185"/>
      <c r="F101" s="185"/>
      <c r="H101" s="185"/>
    </row>
    <row r="102" spans="2:8" ht="15">
      <c r="B102" s="184"/>
      <c r="E102" s="185"/>
      <c r="F102" s="185"/>
      <c r="H102" s="185"/>
    </row>
    <row r="103" spans="2:8" ht="15">
      <c r="B103" s="184"/>
      <c r="E103" s="185"/>
      <c r="F103" s="185"/>
      <c r="H103" s="185"/>
    </row>
    <row r="104" spans="2:8" ht="15">
      <c r="B104" s="184"/>
      <c r="E104" s="185"/>
      <c r="F104" s="185"/>
      <c r="H104" s="185"/>
    </row>
    <row r="105" spans="2:8" ht="15">
      <c r="B105" s="184"/>
      <c r="E105" s="185"/>
      <c r="F105" s="185"/>
      <c r="H105" s="185"/>
    </row>
    <row r="106" spans="2:8" ht="15">
      <c r="B106" s="184"/>
      <c r="E106" s="185"/>
      <c r="F106" s="185"/>
      <c r="H106" s="185"/>
    </row>
    <row r="107" spans="2:8" ht="15">
      <c r="B107" s="184"/>
      <c r="E107" s="185"/>
      <c r="F107" s="185"/>
      <c r="H107" s="185"/>
    </row>
    <row r="108" spans="2:8" ht="15">
      <c r="B108" s="184"/>
      <c r="E108" s="185"/>
      <c r="F108" s="185"/>
      <c r="H108" s="185"/>
    </row>
    <row r="109" spans="2:8" ht="15">
      <c r="B109" s="184"/>
      <c r="E109" s="185"/>
      <c r="F109" s="185"/>
      <c r="H109" s="185"/>
    </row>
    <row r="110" spans="2:8" ht="15">
      <c r="B110" s="184"/>
      <c r="E110" s="185"/>
      <c r="F110" s="185"/>
      <c r="H110" s="185"/>
    </row>
    <row r="111" spans="2:8" ht="15">
      <c r="B111" s="184"/>
      <c r="E111" s="185"/>
      <c r="F111" s="185"/>
      <c r="H111" s="185"/>
    </row>
    <row r="112" spans="2:8" ht="15">
      <c r="B112" s="184"/>
      <c r="E112" s="185"/>
      <c r="F112" s="185"/>
      <c r="H112" s="185"/>
    </row>
    <row r="113" spans="2:8" ht="15">
      <c r="B113" s="184"/>
      <c r="E113" s="185"/>
      <c r="F113" s="185"/>
      <c r="H113" s="185"/>
    </row>
    <row r="114" spans="2:8" ht="15">
      <c r="B114" s="184"/>
      <c r="E114" s="185"/>
      <c r="F114" s="185"/>
      <c r="H114" s="185"/>
    </row>
    <row r="115" spans="2:8" ht="15">
      <c r="B115" s="184"/>
      <c r="E115" s="185"/>
      <c r="F115" s="185"/>
      <c r="H115" s="185"/>
    </row>
    <row r="116" spans="2:8" ht="15">
      <c r="B116" s="184"/>
      <c r="E116" s="185"/>
      <c r="F116" s="185"/>
      <c r="H116" s="185"/>
    </row>
    <row r="117" spans="2:8" ht="15">
      <c r="B117" s="184"/>
      <c r="E117" s="185"/>
      <c r="F117" s="185"/>
      <c r="H117" s="185"/>
    </row>
    <row r="118" spans="2:8" ht="15">
      <c r="B118" s="184"/>
      <c r="E118" s="185"/>
      <c r="F118" s="185"/>
      <c r="H118" s="185"/>
    </row>
    <row r="119" spans="2:8" ht="15">
      <c r="B119" s="184"/>
      <c r="E119" s="185"/>
      <c r="F119" s="185"/>
      <c r="H119" s="185"/>
    </row>
    <row r="120" spans="2:8" ht="15">
      <c r="B120" s="184"/>
      <c r="E120" s="185"/>
      <c r="F120" s="185"/>
      <c r="H120" s="185"/>
    </row>
    <row r="121" spans="2:8" ht="15">
      <c r="B121" s="184"/>
      <c r="E121" s="185"/>
      <c r="F121" s="185"/>
      <c r="H121" s="185"/>
    </row>
    <row r="122" spans="2:8" ht="15">
      <c r="B122" s="184"/>
      <c r="E122" s="185"/>
      <c r="F122" s="185"/>
      <c r="H122" s="185"/>
    </row>
    <row r="123" spans="2:8" ht="15">
      <c r="B123" s="184"/>
      <c r="E123" s="185"/>
      <c r="F123" s="185"/>
      <c r="H123" s="185"/>
    </row>
    <row r="124" spans="2:8" ht="15">
      <c r="B124" s="184"/>
      <c r="E124" s="185"/>
      <c r="F124" s="185"/>
      <c r="H124" s="185"/>
    </row>
    <row r="125" spans="2:8" ht="15">
      <c r="B125" s="184"/>
      <c r="E125" s="185"/>
      <c r="F125" s="185"/>
      <c r="H125" s="185"/>
    </row>
    <row r="126" spans="2:8" ht="15">
      <c r="B126" s="184"/>
      <c r="E126" s="185"/>
      <c r="F126" s="185"/>
      <c r="H126" s="185"/>
    </row>
    <row r="127" spans="2:8" ht="15">
      <c r="B127" s="184"/>
      <c r="E127" s="185"/>
      <c r="F127" s="185"/>
      <c r="H127" s="185"/>
    </row>
    <row r="128" spans="2:8" ht="15">
      <c r="B128" s="184"/>
      <c r="E128" s="185"/>
      <c r="F128" s="185"/>
      <c r="H128" s="185"/>
    </row>
    <row r="129" spans="2:8" ht="15">
      <c r="B129" s="184"/>
      <c r="E129" s="185"/>
      <c r="F129" s="185"/>
      <c r="H129" s="185"/>
    </row>
    <row r="130" spans="2:8" ht="15">
      <c r="B130" s="184"/>
      <c r="E130" s="185"/>
      <c r="F130" s="185"/>
      <c r="H130" s="185"/>
    </row>
    <row r="131" spans="2:8" ht="15">
      <c r="B131" s="184"/>
      <c r="E131" s="185"/>
      <c r="F131" s="185"/>
      <c r="H131" s="185"/>
    </row>
    <row r="132" spans="2:8" ht="15">
      <c r="B132" s="184"/>
      <c r="E132" s="185"/>
      <c r="F132" s="185"/>
      <c r="H132" s="185"/>
    </row>
    <row r="133" spans="2:8" ht="15">
      <c r="B133" s="184"/>
      <c r="E133" s="185"/>
      <c r="F133" s="185"/>
      <c r="H133" s="185"/>
    </row>
    <row r="134" spans="2:8" ht="15">
      <c r="B134" s="184"/>
      <c r="E134" s="185"/>
      <c r="F134" s="185"/>
      <c r="H134" s="185"/>
    </row>
    <row r="135" spans="2:8" ht="15">
      <c r="B135" s="184"/>
      <c r="E135" s="185"/>
      <c r="F135" s="185"/>
      <c r="H135" s="185"/>
    </row>
    <row r="136" spans="2:8" ht="15">
      <c r="B136" s="184"/>
      <c r="E136" s="185"/>
      <c r="F136" s="185"/>
      <c r="H136" s="185"/>
    </row>
    <row r="137" spans="2:8" ht="15">
      <c r="B137" s="184"/>
      <c r="E137" s="185"/>
      <c r="F137" s="185"/>
      <c r="H137" s="185"/>
    </row>
    <row r="138" spans="2:8" ht="15">
      <c r="B138" s="184"/>
      <c r="E138" s="185"/>
      <c r="F138" s="185"/>
      <c r="H138" s="185"/>
    </row>
    <row r="139" spans="2:8" ht="15">
      <c r="B139" s="184"/>
      <c r="E139" s="185"/>
      <c r="F139" s="185"/>
      <c r="H139" s="185"/>
    </row>
    <row r="140" spans="2:8" ht="15">
      <c r="B140" s="184"/>
      <c r="E140" s="185"/>
      <c r="F140" s="185"/>
      <c r="H140" s="185"/>
    </row>
    <row r="141" spans="2:8" ht="15">
      <c r="B141" s="184"/>
      <c r="E141" s="185"/>
      <c r="F141" s="185"/>
      <c r="H141" s="185"/>
    </row>
    <row r="142" spans="2:8" ht="15">
      <c r="B142" s="184"/>
      <c r="E142" s="185"/>
      <c r="F142" s="185"/>
      <c r="H142" s="185"/>
    </row>
    <row r="143" spans="2:8" ht="15">
      <c r="B143" s="184"/>
      <c r="E143" s="185"/>
      <c r="F143" s="185"/>
      <c r="H143" s="185"/>
    </row>
    <row r="144" spans="2:8" ht="15">
      <c r="B144" s="184"/>
      <c r="E144" s="185"/>
      <c r="F144" s="185"/>
      <c r="H144" s="185"/>
    </row>
    <row r="145" spans="2:8" ht="15">
      <c r="B145" s="184"/>
      <c r="E145" s="185"/>
      <c r="F145" s="185"/>
      <c r="H145" s="185"/>
    </row>
    <row r="146" spans="2:8" ht="15">
      <c r="B146" s="184"/>
      <c r="E146" s="185"/>
      <c r="F146" s="185"/>
      <c r="H146" s="185"/>
    </row>
    <row r="147" spans="2:8" ht="15">
      <c r="B147" s="184"/>
      <c r="E147" s="185"/>
      <c r="F147" s="185"/>
      <c r="H147" s="185"/>
    </row>
    <row r="148" spans="2:8" ht="15">
      <c r="B148" s="184"/>
      <c r="E148" s="185"/>
      <c r="F148" s="185"/>
      <c r="H148" s="185"/>
    </row>
    <row r="149" spans="2:8" ht="15">
      <c r="B149" s="184"/>
      <c r="E149" s="185"/>
      <c r="F149" s="185"/>
      <c r="H149" s="185"/>
    </row>
    <row r="150" spans="2:8" ht="15">
      <c r="B150" s="184"/>
      <c r="E150" s="185"/>
      <c r="F150" s="185"/>
      <c r="H150" s="185"/>
    </row>
    <row r="151" spans="2:8" ht="15">
      <c r="B151" s="184"/>
      <c r="E151" s="185"/>
      <c r="F151" s="185"/>
      <c r="H151" s="185"/>
    </row>
    <row r="152" spans="2:8" ht="15">
      <c r="B152" s="184"/>
      <c r="E152" s="185"/>
      <c r="F152" s="185"/>
      <c r="H152" s="185"/>
    </row>
    <row r="153" spans="2:8" ht="15">
      <c r="B153" s="184"/>
      <c r="E153" s="185"/>
      <c r="F153" s="185"/>
      <c r="H153" s="185"/>
    </row>
    <row r="154" spans="2:8" ht="15">
      <c r="B154" s="184"/>
      <c r="E154" s="185"/>
      <c r="F154" s="185"/>
      <c r="H154" s="185"/>
    </row>
    <row r="155" spans="2:8" ht="15">
      <c r="B155" s="184"/>
      <c r="E155" s="185"/>
      <c r="F155" s="185"/>
      <c r="H155" s="185"/>
    </row>
    <row r="156" spans="2:8" ht="15">
      <c r="B156" s="184"/>
      <c r="E156" s="185"/>
      <c r="F156" s="185"/>
      <c r="H156" s="185"/>
    </row>
    <row r="157" spans="2:8" ht="15">
      <c r="B157" s="184"/>
      <c r="E157" s="185"/>
      <c r="F157" s="185"/>
      <c r="H157" s="185"/>
    </row>
    <row r="158" spans="2:8" ht="15">
      <c r="B158" s="184"/>
      <c r="E158" s="185"/>
      <c r="F158" s="185"/>
      <c r="H158" s="185"/>
    </row>
    <row r="159" spans="2:8" ht="15">
      <c r="B159" s="184"/>
      <c r="E159" s="185"/>
      <c r="F159" s="185"/>
      <c r="H159" s="185"/>
    </row>
    <row r="160" spans="2:8" ht="15">
      <c r="B160" s="184"/>
      <c r="E160" s="185"/>
      <c r="F160" s="185"/>
      <c r="H160" s="185"/>
    </row>
    <row r="161" spans="2:8" ht="15">
      <c r="B161" s="184"/>
      <c r="E161" s="185"/>
      <c r="F161" s="185"/>
      <c r="H161" s="185"/>
    </row>
    <row r="162" spans="2:8" ht="15">
      <c r="B162" s="184"/>
      <c r="E162" s="185"/>
      <c r="F162" s="185"/>
      <c r="H162" s="185"/>
    </row>
    <row r="163" spans="2:8" ht="15">
      <c r="B163" s="184"/>
      <c r="E163" s="185"/>
      <c r="F163" s="185"/>
      <c r="H163" s="185"/>
    </row>
    <row r="164" spans="2:8" ht="15">
      <c r="B164" s="184"/>
      <c r="E164" s="185"/>
      <c r="F164" s="185"/>
      <c r="H164" s="185"/>
    </row>
    <row r="165" spans="2:8" ht="15">
      <c r="B165" s="184"/>
      <c r="E165" s="185"/>
      <c r="F165" s="185"/>
      <c r="H165" s="185"/>
    </row>
    <row r="166" spans="2:8" ht="15">
      <c r="B166" s="184"/>
      <c r="E166" s="185"/>
      <c r="F166" s="185"/>
      <c r="H166" s="185"/>
    </row>
    <row r="167" spans="2:8" ht="15">
      <c r="B167" s="184"/>
      <c r="E167" s="185"/>
      <c r="F167" s="185"/>
      <c r="H167" s="185"/>
    </row>
    <row r="168" spans="2:8" ht="15">
      <c r="B168" s="184"/>
      <c r="E168" s="185"/>
      <c r="F168" s="185"/>
      <c r="H168" s="185"/>
    </row>
    <row r="169" spans="2:8" ht="15">
      <c r="B169" s="184"/>
      <c r="E169" s="185"/>
      <c r="F169" s="185"/>
      <c r="H169" s="185"/>
    </row>
    <row r="170" spans="2:8" ht="15">
      <c r="B170" s="184"/>
      <c r="E170" s="185"/>
      <c r="F170" s="185"/>
      <c r="H170" s="185"/>
    </row>
    <row r="171" spans="2:8" ht="15">
      <c r="B171" s="184"/>
      <c r="E171" s="185"/>
      <c r="F171" s="185"/>
      <c r="H171" s="185"/>
    </row>
    <row r="172" spans="2:8" ht="15">
      <c r="B172" s="184"/>
      <c r="E172" s="185"/>
      <c r="F172" s="185"/>
      <c r="H172" s="185"/>
    </row>
    <row r="173" spans="2:8" ht="15">
      <c r="B173" s="184"/>
      <c r="E173" s="185"/>
      <c r="F173" s="185"/>
      <c r="H173" s="185"/>
    </row>
    <row r="174" spans="2:8" ht="15">
      <c r="B174" s="184"/>
      <c r="E174" s="185"/>
      <c r="F174" s="185"/>
      <c r="H174" s="185"/>
    </row>
    <row r="175" spans="2:8" ht="15">
      <c r="B175" s="184"/>
      <c r="E175" s="185"/>
      <c r="F175" s="185"/>
      <c r="H175" s="185"/>
    </row>
    <row r="176" spans="2:8" ht="15">
      <c r="B176" s="184"/>
      <c r="E176" s="185"/>
      <c r="F176" s="185"/>
      <c r="H176" s="185"/>
    </row>
    <row r="177" spans="2:8" ht="15">
      <c r="B177" s="184"/>
      <c r="E177" s="185"/>
      <c r="F177" s="185"/>
      <c r="H177" s="185"/>
    </row>
    <row r="178" spans="2:8" ht="15">
      <c r="B178" s="184"/>
      <c r="E178" s="185"/>
      <c r="F178" s="185"/>
      <c r="H178" s="185"/>
    </row>
    <row r="179" spans="2:8" ht="15">
      <c r="B179" s="184"/>
      <c r="E179" s="185"/>
      <c r="F179" s="185"/>
      <c r="H179" s="185"/>
    </row>
    <row r="180" spans="2:8" ht="15">
      <c r="B180" s="184"/>
      <c r="E180" s="185"/>
      <c r="F180" s="185"/>
      <c r="H180" s="185"/>
    </row>
    <row r="181" spans="2:8" ht="15">
      <c r="B181" s="184"/>
      <c r="E181" s="185"/>
      <c r="F181" s="185"/>
      <c r="H181" s="185"/>
    </row>
    <row r="182" spans="2:8" ht="15">
      <c r="B182" s="184"/>
      <c r="E182" s="185"/>
      <c r="F182" s="185"/>
      <c r="H182" s="185"/>
    </row>
    <row r="183" spans="2:8" ht="15">
      <c r="B183" s="184"/>
      <c r="E183" s="185"/>
      <c r="F183" s="185"/>
      <c r="H183" s="185"/>
    </row>
    <row r="184" spans="2:8" ht="15">
      <c r="B184" s="184"/>
      <c r="E184" s="185"/>
      <c r="F184" s="185"/>
      <c r="H184" s="185"/>
    </row>
    <row r="185" spans="2:8" ht="15">
      <c r="B185" s="184"/>
      <c r="E185" s="185"/>
      <c r="F185" s="185"/>
      <c r="H185" s="185"/>
    </row>
    <row r="186" spans="2:8" ht="15">
      <c r="B186" s="184"/>
      <c r="E186" s="185"/>
      <c r="F186" s="185"/>
      <c r="H186" s="185"/>
    </row>
    <row r="187" spans="2:8" ht="15">
      <c r="B187" s="184"/>
      <c r="E187" s="185"/>
      <c r="F187" s="185"/>
      <c r="H187" s="185"/>
    </row>
    <row r="188" spans="2:8" ht="15">
      <c r="B188" s="184"/>
      <c r="E188" s="185"/>
      <c r="F188" s="185"/>
      <c r="H188" s="185"/>
    </row>
    <row r="189" spans="2:8" ht="15">
      <c r="B189" s="184"/>
      <c r="E189" s="185"/>
      <c r="F189" s="185"/>
      <c r="H189" s="185"/>
    </row>
    <row r="190" spans="2:8" ht="15">
      <c r="B190" s="184"/>
      <c r="E190" s="185"/>
      <c r="F190" s="185"/>
      <c r="H190" s="185"/>
    </row>
    <row r="191" spans="2:8" ht="15">
      <c r="B191" s="184"/>
      <c r="E191" s="185"/>
      <c r="F191" s="185"/>
      <c r="H191" s="185"/>
    </row>
    <row r="192" spans="5:8" ht="15">
      <c r="E192" s="185"/>
      <c r="F192" s="185"/>
      <c r="H192" s="185"/>
    </row>
    <row r="193" spans="5:8" ht="15">
      <c r="E193" s="185"/>
      <c r="F193" s="185"/>
      <c r="H193" s="185"/>
    </row>
    <row r="194" spans="5:8" ht="15">
      <c r="E194" s="185"/>
      <c r="F194" s="185"/>
      <c r="H194" s="185"/>
    </row>
    <row r="195" spans="5:8" ht="15">
      <c r="E195" s="185"/>
      <c r="F195" s="185"/>
      <c r="H195" s="185"/>
    </row>
    <row r="196" spans="5:8" ht="15">
      <c r="E196" s="185"/>
      <c r="F196" s="185"/>
      <c r="H196" s="185"/>
    </row>
    <row r="197" spans="5:8" ht="15">
      <c r="E197" s="185"/>
      <c r="F197" s="185"/>
      <c r="H197" s="185"/>
    </row>
    <row r="198" spans="5:8" ht="15">
      <c r="E198" s="185"/>
      <c r="F198" s="185"/>
      <c r="H198" s="185"/>
    </row>
    <row r="199" spans="5:8" ht="15">
      <c r="E199" s="185"/>
      <c r="F199" s="185"/>
      <c r="H199" s="185"/>
    </row>
    <row r="200" spans="5:8" ht="15">
      <c r="E200" s="185"/>
      <c r="F200" s="185"/>
      <c r="H200" s="185"/>
    </row>
    <row r="201" spans="5:8" ht="15">
      <c r="E201" s="185"/>
      <c r="F201" s="185"/>
      <c r="H201" s="185"/>
    </row>
    <row r="202" spans="5:8" ht="15">
      <c r="E202" s="185"/>
      <c r="F202" s="185"/>
      <c r="H202" s="185"/>
    </row>
    <row r="203" spans="5:8" ht="15">
      <c r="E203" s="185"/>
      <c r="F203" s="185"/>
      <c r="H203" s="185"/>
    </row>
    <row r="204" spans="5:8" ht="15">
      <c r="E204" s="185"/>
      <c r="F204" s="185"/>
      <c r="H204" s="185"/>
    </row>
    <row r="205" spans="5:8" ht="15">
      <c r="E205" s="185"/>
      <c r="F205" s="185"/>
      <c r="H205" s="185"/>
    </row>
    <row r="206" spans="5:8" ht="15">
      <c r="E206" s="185"/>
      <c r="F206" s="185"/>
      <c r="H206" s="185"/>
    </row>
    <row r="207" spans="5:8" ht="15">
      <c r="E207" s="185"/>
      <c r="F207" s="185"/>
      <c r="H207" s="185"/>
    </row>
    <row r="208" spans="5:8" ht="15">
      <c r="E208" s="185"/>
      <c r="F208" s="185"/>
      <c r="H208" s="185"/>
    </row>
    <row r="209" spans="5:8" ht="15">
      <c r="E209" s="185"/>
      <c r="F209" s="185"/>
      <c r="H209" s="185"/>
    </row>
  </sheetData>
  <sheetProtection selectLockedCells="1" selectUnlockedCells="1"/>
  <mergeCells count="11">
    <mergeCell ref="A4:G4"/>
    <mergeCell ref="A5:A7"/>
    <mergeCell ref="B5:B7"/>
    <mergeCell ref="C5:C7"/>
    <mergeCell ref="D5:D7"/>
    <mergeCell ref="E5:E7"/>
    <mergeCell ref="B80:I80"/>
    <mergeCell ref="F5:F7"/>
    <mergeCell ref="G5:G7"/>
    <mergeCell ref="H5:H7"/>
    <mergeCell ref="I5:I7"/>
  </mergeCells>
  <printOptions horizontalCentered="1"/>
  <pageMargins left="0.31496062992125984" right="0.5905511811023623" top="0.984251968503937" bottom="0.7874015748031497" header="0.5118110236220472" footer="0.5118110236220472"/>
  <pageSetup orientation="landscape" paperSize="9" scale="8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98" zoomScaleSheetLayoutView="98" zoomScalePageLayoutView="0" workbookViewId="0" topLeftCell="A19">
      <selection activeCell="I15" sqref="I15"/>
    </sheetView>
  </sheetViews>
  <sheetFormatPr defaultColWidth="9.140625" defaultRowHeight="12.75"/>
  <cols>
    <col min="1" max="1" width="3.7109375" style="0" customWidth="1"/>
    <col min="2" max="2" width="58.7109375" style="0" customWidth="1"/>
    <col min="3" max="3" width="7.28125" style="0" customWidth="1"/>
    <col min="4" max="4" width="11.8515625" style="0" customWidth="1"/>
    <col min="5" max="7" width="15.8515625" style="0" customWidth="1"/>
    <col min="8" max="8" width="15.00390625" style="0" customWidth="1"/>
    <col min="9" max="9" width="15.140625" style="0" customWidth="1"/>
    <col min="10" max="10" width="14.421875" style="0" customWidth="1"/>
    <col min="11" max="11" width="13.7109375" style="0" customWidth="1"/>
    <col min="12" max="12" width="13.28125" style="0" customWidth="1"/>
  </cols>
  <sheetData>
    <row r="1" spans="1:13" ht="15">
      <c r="A1" s="186"/>
      <c r="B1" s="186"/>
      <c r="C1" s="187"/>
      <c r="D1" s="187"/>
      <c r="E1" s="186"/>
      <c r="F1" s="186"/>
      <c r="G1" s="186"/>
      <c r="H1" s="188"/>
      <c r="I1" s="189"/>
      <c r="J1" s="189"/>
      <c r="K1" s="1374" t="s">
        <v>215</v>
      </c>
      <c r="M1" s="189"/>
    </row>
    <row r="2" spans="1:13" ht="15">
      <c r="A2" s="186"/>
      <c r="B2" s="186"/>
      <c r="C2" s="187"/>
      <c r="D2" s="187"/>
      <c r="E2" s="186"/>
      <c r="F2" s="186"/>
      <c r="G2" s="186"/>
      <c r="H2" s="188"/>
      <c r="I2" s="190"/>
      <c r="J2" s="190"/>
      <c r="K2" s="1" t="s">
        <v>808</v>
      </c>
      <c r="M2" s="4"/>
    </row>
    <row r="3" spans="1:13" ht="15">
      <c r="A3" s="186"/>
      <c r="B3" s="186"/>
      <c r="C3" s="187"/>
      <c r="D3" s="187"/>
      <c r="E3" s="186"/>
      <c r="F3" s="186"/>
      <c r="G3" s="186"/>
      <c r="H3" s="188"/>
      <c r="I3" s="189"/>
      <c r="J3" s="189"/>
      <c r="K3" s="6" t="s">
        <v>809</v>
      </c>
      <c r="M3" s="4"/>
    </row>
    <row r="4" spans="1:13" ht="15">
      <c r="A4" s="186"/>
      <c r="B4" s="186"/>
      <c r="C4" s="187"/>
      <c r="D4" s="187"/>
      <c r="E4" s="186"/>
      <c r="F4" s="186"/>
      <c r="G4" s="186"/>
      <c r="H4" s="188"/>
      <c r="I4" s="189"/>
      <c r="J4" s="189"/>
      <c r="K4" s="6"/>
      <c r="M4" s="4"/>
    </row>
    <row r="5" spans="1:13" ht="15">
      <c r="A5" s="186"/>
      <c r="B5" s="191"/>
      <c r="C5" s="187"/>
      <c r="D5" s="187"/>
      <c r="E5" s="186"/>
      <c r="F5" s="186"/>
      <c r="G5" s="186"/>
      <c r="H5" s="188"/>
      <c r="I5" s="189"/>
      <c r="J5" s="189"/>
      <c r="K5" s="189"/>
      <c r="L5" s="6"/>
      <c r="M5" s="189"/>
    </row>
    <row r="6" spans="1:12" ht="18" customHeight="1">
      <c r="A6" s="1534" t="s">
        <v>838</v>
      </c>
      <c r="B6" s="1534"/>
      <c r="C6" s="1534"/>
      <c r="D6" s="1534"/>
      <c r="E6" s="1534"/>
      <c r="F6" s="1534"/>
      <c r="G6" s="1534"/>
      <c r="H6" s="1534"/>
      <c r="I6" s="1534"/>
      <c r="J6" s="1534"/>
      <c r="K6" s="1534"/>
      <c r="L6" s="193"/>
    </row>
    <row r="7" spans="1:12" ht="21">
      <c r="A7" s="192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3"/>
    </row>
    <row r="8" spans="1:12" ht="15" customHeight="1" thickBot="1">
      <c r="A8" s="1535" t="s">
        <v>197</v>
      </c>
      <c r="B8" s="1537" t="s">
        <v>2</v>
      </c>
      <c r="C8" s="1539" t="s">
        <v>171</v>
      </c>
      <c r="D8" s="1539" t="s">
        <v>140</v>
      </c>
      <c r="E8" s="1526" t="s">
        <v>41</v>
      </c>
      <c r="F8" s="731"/>
      <c r="G8" s="732"/>
      <c r="H8" s="733" t="s">
        <v>177</v>
      </c>
      <c r="I8" s="733"/>
      <c r="J8" s="733"/>
      <c r="K8" s="734"/>
      <c r="L8" s="1531" t="s">
        <v>44</v>
      </c>
    </row>
    <row r="9" spans="1:12" ht="27.75" thickBot="1">
      <c r="A9" s="1536"/>
      <c r="B9" s="1538"/>
      <c r="C9" s="1540"/>
      <c r="D9" s="1540"/>
      <c r="E9" s="1527"/>
      <c r="F9" s="253"/>
      <c r="G9" s="253" t="s">
        <v>216</v>
      </c>
      <c r="H9" s="254" t="s">
        <v>217</v>
      </c>
      <c r="I9" s="1533" t="s">
        <v>218</v>
      </c>
      <c r="J9" s="1533"/>
      <c r="K9" s="1533"/>
      <c r="L9" s="1532"/>
    </row>
    <row r="10" spans="1:12" ht="69" thickBot="1">
      <c r="A10" s="1536"/>
      <c r="B10" s="1538"/>
      <c r="C10" s="1540"/>
      <c r="D10" s="1540"/>
      <c r="E10" s="1527"/>
      <c r="F10" s="255" t="s">
        <v>176</v>
      </c>
      <c r="G10" s="255"/>
      <c r="H10" s="256" t="s">
        <v>219</v>
      </c>
      <c r="I10" s="257" t="s">
        <v>220</v>
      </c>
      <c r="J10" s="257" t="s">
        <v>878</v>
      </c>
      <c r="K10" s="257" t="s">
        <v>552</v>
      </c>
      <c r="L10" s="1532"/>
    </row>
    <row r="11" spans="1:12" ht="14.25" thickBot="1">
      <c r="A11" s="735">
        <v>1</v>
      </c>
      <c r="B11" s="258">
        <v>2</v>
      </c>
      <c r="C11" s="259">
        <v>3</v>
      </c>
      <c r="D11" s="260">
        <v>4</v>
      </c>
      <c r="E11" s="261">
        <v>5</v>
      </c>
      <c r="F11" s="261">
        <v>6</v>
      </c>
      <c r="G11" s="261">
        <v>7</v>
      </c>
      <c r="H11" s="262">
        <v>8</v>
      </c>
      <c r="I11" s="260">
        <v>9</v>
      </c>
      <c r="J11" s="260">
        <v>10</v>
      </c>
      <c r="K11" s="259">
        <v>11</v>
      </c>
      <c r="L11" s="736">
        <v>11</v>
      </c>
    </row>
    <row r="12" spans="1:12" ht="14.25" thickTop="1">
      <c r="A12" s="737"/>
      <c r="B12" s="195" t="s">
        <v>222</v>
      </c>
      <c r="C12" s="544"/>
      <c r="D12" s="545"/>
      <c r="E12" s="546">
        <f aca="true" t="shared" si="0" ref="E12:K12">E14+E23+E19</f>
        <v>616253.5</v>
      </c>
      <c r="F12" s="546">
        <f t="shared" si="0"/>
        <v>1907101.85</v>
      </c>
      <c r="G12" s="546">
        <f t="shared" si="0"/>
        <v>1005007.97</v>
      </c>
      <c r="H12" s="546">
        <f t="shared" si="0"/>
        <v>79838.29000000001</v>
      </c>
      <c r="I12" s="546">
        <f t="shared" si="0"/>
        <v>862134.99</v>
      </c>
      <c r="J12" s="546">
        <f t="shared" si="0"/>
        <v>0</v>
      </c>
      <c r="K12" s="546">
        <f t="shared" si="0"/>
        <v>63034.689999999995</v>
      </c>
      <c r="L12" s="738">
        <f>G12/F12*100</f>
        <v>52.698180225665446</v>
      </c>
    </row>
    <row r="13" spans="1:12" ht="30" customHeight="1">
      <c r="A13" s="739">
        <v>1</v>
      </c>
      <c r="B13" s="575" t="s">
        <v>407</v>
      </c>
      <c r="C13" s="419">
        <v>750</v>
      </c>
      <c r="D13" s="420" t="s">
        <v>227</v>
      </c>
      <c r="E13" s="547">
        <v>38236</v>
      </c>
      <c r="F13" s="547">
        <v>38324</v>
      </c>
      <c r="G13" s="547">
        <f>SUM(H13:K13)</f>
        <v>38323.12</v>
      </c>
      <c r="H13" s="547">
        <v>38323.12</v>
      </c>
      <c r="I13" s="547">
        <v>0</v>
      </c>
      <c r="J13" s="547">
        <v>0</v>
      </c>
      <c r="K13" s="547">
        <v>0</v>
      </c>
      <c r="L13" s="740">
        <f>(I13+K13+H13)/F13*100</f>
        <v>99.99770378874857</v>
      </c>
    </row>
    <row r="14" spans="1:12" ht="14.25">
      <c r="A14" s="741"/>
      <c r="B14" s="403" t="s">
        <v>223</v>
      </c>
      <c r="C14" s="548">
        <v>750</v>
      </c>
      <c r="D14" s="549"/>
      <c r="E14" s="550">
        <f aca="true" t="shared" si="1" ref="E14:K14">SUM(E13:E13)</f>
        <v>38236</v>
      </c>
      <c r="F14" s="550">
        <f t="shared" si="1"/>
        <v>38324</v>
      </c>
      <c r="G14" s="550">
        <f t="shared" si="1"/>
        <v>38323.12</v>
      </c>
      <c r="H14" s="550">
        <f t="shared" si="1"/>
        <v>38323.12</v>
      </c>
      <c r="I14" s="550">
        <f t="shared" si="1"/>
        <v>0</v>
      </c>
      <c r="J14" s="550">
        <f t="shared" si="1"/>
        <v>0</v>
      </c>
      <c r="K14" s="550">
        <f t="shared" si="1"/>
        <v>0</v>
      </c>
      <c r="L14" s="742">
        <f aca="true" t="shared" si="2" ref="L14:L20">G14/F14*100</f>
        <v>99.99770378874857</v>
      </c>
    </row>
    <row r="15" spans="1:12" s="602" customFormat="1" ht="28.5" customHeight="1">
      <c r="A15" s="801">
        <v>2</v>
      </c>
      <c r="B15" s="802" t="s">
        <v>553</v>
      </c>
      <c r="C15" s="767">
        <v>801</v>
      </c>
      <c r="D15" s="766" t="s">
        <v>427</v>
      </c>
      <c r="E15" s="564">
        <v>16900</v>
      </c>
      <c r="F15" s="564">
        <v>16900</v>
      </c>
      <c r="G15" s="564">
        <f>SUM(H15:K15)</f>
        <v>13763.5</v>
      </c>
      <c r="H15" s="564">
        <v>1376.35</v>
      </c>
      <c r="I15" s="564">
        <v>11698.98</v>
      </c>
      <c r="J15" s="564">
        <v>0</v>
      </c>
      <c r="K15" s="564">
        <v>688.17</v>
      </c>
      <c r="L15" s="768">
        <f t="shared" si="2"/>
        <v>81.44082840236686</v>
      </c>
    </row>
    <row r="16" spans="1:12" s="602" customFormat="1" ht="26.25">
      <c r="A16" s="801">
        <v>3</v>
      </c>
      <c r="B16" s="802" t="s">
        <v>554</v>
      </c>
      <c r="C16" s="767">
        <v>801</v>
      </c>
      <c r="D16" s="766" t="s">
        <v>551</v>
      </c>
      <c r="E16" s="564">
        <v>326125</v>
      </c>
      <c r="F16" s="564">
        <v>385471.99</v>
      </c>
      <c r="G16" s="564">
        <f>SUM(H16:K16)</f>
        <v>358500.54</v>
      </c>
      <c r="H16" s="564">
        <v>40138.82</v>
      </c>
      <c r="I16" s="564">
        <v>318361.72</v>
      </c>
      <c r="J16" s="564">
        <v>0</v>
      </c>
      <c r="K16" s="564">
        <v>0</v>
      </c>
      <c r="L16" s="768">
        <f t="shared" si="2"/>
        <v>93.00300652195247</v>
      </c>
    </row>
    <row r="17" spans="1:12" s="602" customFormat="1" ht="26.25">
      <c r="A17" s="769">
        <v>4</v>
      </c>
      <c r="B17" s="803" t="s">
        <v>534</v>
      </c>
      <c r="C17" s="767">
        <v>801</v>
      </c>
      <c r="D17" s="766" t="s">
        <v>535</v>
      </c>
      <c r="E17" s="564">
        <v>234992.5</v>
      </c>
      <c r="F17" s="564">
        <v>234992.5</v>
      </c>
      <c r="G17" s="564">
        <f>SUM(H17:K17)</f>
        <v>194193.55</v>
      </c>
      <c r="H17" s="564">
        <v>0</v>
      </c>
      <c r="I17" s="564">
        <v>173795.77</v>
      </c>
      <c r="J17" s="564">
        <v>0</v>
      </c>
      <c r="K17" s="564">
        <v>20397.78</v>
      </c>
      <c r="L17" s="768">
        <f t="shared" si="2"/>
        <v>82.63819058055044</v>
      </c>
    </row>
    <row r="18" spans="1:13" s="602" customFormat="1" ht="26.25">
      <c r="A18" s="1102">
        <v>5</v>
      </c>
      <c r="B18" s="1103" t="s">
        <v>635</v>
      </c>
      <c r="C18" s="767">
        <v>801</v>
      </c>
      <c r="D18" s="766" t="s">
        <v>535</v>
      </c>
      <c r="E18" s="564">
        <v>0</v>
      </c>
      <c r="F18" s="564">
        <v>1231413.36</v>
      </c>
      <c r="G18" s="564">
        <f>SUM(H18:K18)</f>
        <v>400227.26</v>
      </c>
      <c r="H18" s="564">
        <v>0</v>
      </c>
      <c r="I18" s="564">
        <v>358278.52</v>
      </c>
      <c r="J18" s="564">
        <v>0</v>
      </c>
      <c r="K18" s="564">
        <v>41948.74</v>
      </c>
      <c r="L18" s="768">
        <f t="shared" si="2"/>
        <v>32.50145507597871</v>
      </c>
      <c r="M18" s="1104"/>
    </row>
    <row r="19" spans="1:12" ht="14.25">
      <c r="A19" s="1109"/>
      <c r="B19" s="403" t="s">
        <v>223</v>
      </c>
      <c r="C19" s="548">
        <v>801</v>
      </c>
      <c r="D19" s="549"/>
      <c r="E19" s="550">
        <f aca="true" t="shared" si="3" ref="E19:K19">SUM(E15:E18)</f>
        <v>578017.5</v>
      </c>
      <c r="F19" s="550">
        <f t="shared" si="3"/>
        <v>1868777.85</v>
      </c>
      <c r="G19" s="550">
        <f t="shared" si="3"/>
        <v>966684.85</v>
      </c>
      <c r="H19" s="550">
        <f t="shared" si="3"/>
        <v>41515.17</v>
      </c>
      <c r="I19" s="550">
        <f t="shared" si="3"/>
        <v>862134.99</v>
      </c>
      <c r="J19" s="550">
        <f t="shared" si="3"/>
        <v>0</v>
      </c>
      <c r="K19" s="550">
        <f t="shared" si="3"/>
        <v>63034.689999999995</v>
      </c>
      <c r="L19" s="742">
        <f t="shared" si="2"/>
        <v>51.72818427829717</v>
      </c>
    </row>
    <row r="20" spans="1:12" ht="15" customHeight="1" hidden="1">
      <c r="A20" s="1522">
        <v>6</v>
      </c>
      <c r="B20" s="1524" t="s">
        <v>424</v>
      </c>
      <c r="C20" s="1105">
        <v>852</v>
      </c>
      <c r="D20" s="1106" t="s">
        <v>425</v>
      </c>
      <c r="E20" s="1107">
        <v>0</v>
      </c>
      <c r="F20" s="1107">
        <v>0</v>
      </c>
      <c r="G20" s="1107">
        <f>SUM(H20:K20)</f>
        <v>0</v>
      </c>
      <c r="H20" s="1107">
        <v>0</v>
      </c>
      <c r="I20" s="1107">
        <v>0</v>
      </c>
      <c r="J20" s="1107">
        <v>0</v>
      </c>
      <c r="K20" s="1107">
        <v>0</v>
      </c>
      <c r="L20" s="1108" t="e">
        <f t="shared" si="2"/>
        <v>#DIV/0!</v>
      </c>
    </row>
    <row r="21" spans="1:12" ht="13.5" hidden="1">
      <c r="A21" s="1522"/>
      <c r="B21" s="1524"/>
      <c r="C21" s="601">
        <v>852</v>
      </c>
      <c r="D21" s="420" t="s">
        <v>426</v>
      </c>
      <c r="E21" s="547">
        <v>0</v>
      </c>
      <c r="F21" s="547">
        <v>0</v>
      </c>
      <c r="G21" s="547">
        <f>SUM(H21:K21)</f>
        <v>0</v>
      </c>
      <c r="H21" s="547">
        <v>0</v>
      </c>
      <c r="I21" s="547">
        <v>0</v>
      </c>
      <c r="J21" s="547">
        <v>0</v>
      </c>
      <c r="K21" s="547">
        <v>0</v>
      </c>
      <c r="L21" s="740">
        <v>0</v>
      </c>
    </row>
    <row r="22" spans="1:12" ht="13.5" hidden="1">
      <c r="A22" s="1523"/>
      <c r="B22" s="1525"/>
      <c r="C22" s="601">
        <v>852</v>
      </c>
      <c r="D22" s="420" t="s">
        <v>555</v>
      </c>
      <c r="E22" s="547">
        <v>0</v>
      </c>
      <c r="F22" s="547">
        <v>0</v>
      </c>
      <c r="G22" s="547">
        <f>SUM(H22:K22)</f>
        <v>0</v>
      </c>
      <c r="H22" s="547">
        <v>0</v>
      </c>
      <c r="I22" s="547">
        <v>0</v>
      </c>
      <c r="J22" s="547">
        <v>0</v>
      </c>
      <c r="K22" s="547">
        <v>0</v>
      </c>
      <c r="L22" s="740" t="e">
        <f>G22/F22*100</f>
        <v>#DIV/0!</v>
      </c>
    </row>
    <row r="23" spans="1:12" ht="14.25" hidden="1">
      <c r="A23" s="741"/>
      <c r="B23" s="403" t="s">
        <v>223</v>
      </c>
      <c r="C23" s="548">
        <v>852</v>
      </c>
      <c r="D23" s="549"/>
      <c r="E23" s="550">
        <f>SUM(E20:E22)</f>
        <v>0</v>
      </c>
      <c r="F23" s="550">
        <f aca="true" t="shared" si="4" ref="F23:K23">SUM(F20:F22)</f>
        <v>0</v>
      </c>
      <c r="G23" s="550">
        <f t="shared" si="4"/>
        <v>0</v>
      </c>
      <c r="H23" s="550">
        <f t="shared" si="4"/>
        <v>0</v>
      </c>
      <c r="I23" s="550">
        <f t="shared" si="4"/>
        <v>0</v>
      </c>
      <c r="J23" s="550">
        <v>0</v>
      </c>
      <c r="K23" s="550">
        <f t="shared" si="4"/>
        <v>0</v>
      </c>
      <c r="L23" s="742" t="e">
        <f>SUM(L20:L21)</f>
        <v>#DIV/0!</v>
      </c>
    </row>
    <row r="24" spans="1:12" ht="14.25">
      <c r="A24" s="743"/>
      <c r="B24" s="196"/>
      <c r="C24" s="551"/>
      <c r="D24" s="552"/>
      <c r="E24" s="553"/>
      <c r="F24" s="553"/>
      <c r="G24" s="553"/>
      <c r="H24" s="553"/>
      <c r="I24" s="553"/>
      <c r="J24" s="553"/>
      <c r="K24" s="553"/>
      <c r="L24" s="744"/>
    </row>
    <row r="25" spans="1:12" ht="13.5">
      <c r="A25" s="745"/>
      <c r="B25" s="570" t="s">
        <v>224</v>
      </c>
      <c r="C25" s="554"/>
      <c r="D25" s="555"/>
      <c r="E25" s="556">
        <f aca="true" t="shared" si="5" ref="E25:K25">E30+E48+E37+E55+E32+E42+E44+E4+E53+E50+E57</f>
        <v>4665410</v>
      </c>
      <c r="F25" s="556">
        <f t="shared" si="5"/>
        <v>4417946</v>
      </c>
      <c r="G25" s="556">
        <f t="shared" si="5"/>
        <v>3820744.07</v>
      </c>
      <c r="H25" s="556">
        <f t="shared" si="5"/>
        <v>1554559.71</v>
      </c>
      <c r="I25" s="556">
        <f t="shared" si="5"/>
        <v>2266184.36</v>
      </c>
      <c r="J25" s="556">
        <f t="shared" si="5"/>
        <v>0</v>
      </c>
      <c r="K25" s="556">
        <f t="shared" si="5"/>
        <v>0</v>
      </c>
      <c r="L25" s="746">
        <f>G25/F25*100</f>
        <v>86.48236239193507</v>
      </c>
    </row>
    <row r="26" spans="1:13" ht="26.25" hidden="1">
      <c r="A26" s="747">
        <v>7</v>
      </c>
      <c r="B26" s="571" t="s">
        <v>422</v>
      </c>
      <c r="C26" s="197" t="s">
        <v>12</v>
      </c>
      <c r="D26" s="197" t="s">
        <v>200</v>
      </c>
      <c r="E26" s="557">
        <v>0</v>
      </c>
      <c r="F26" s="557">
        <v>0</v>
      </c>
      <c r="G26" s="557">
        <f>SUM(H26:K26)</f>
        <v>0</v>
      </c>
      <c r="H26" s="558">
        <v>0</v>
      </c>
      <c r="I26" s="558">
        <v>0</v>
      </c>
      <c r="J26" s="558">
        <v>0</v>
      </c>
      <c r="K26" s="558">
        <v>0</v>
      </c>
      <c r="L26" s="748">
        <v>0</v>
      </c>
      <c r="M26" s="198"/>
    </row>
    <row r="27" spans="1:13" ht="26.25">
      <c r="A27" s="747">
        <v>6</v>
      </c>
      <c r="B27" s="571" t="s">
        <v>556</v>
      </c>
      <c r="C27" s="197" t="s">
        <v>12</v>
      </c>
      <c r="D27" s="197" t="s">
        <v>200</v>
      </c>
      <c r="E27" s="557">
        <v>715410</v>
      </c>
      <c r="F27" s="557">
        <v>855410</v>
      </c>
      <c r="G27" s="557">
        <f>SUM(H27:K27)</f>
        <v>851848.42</v>
      </c>
      <c r="H27" s="558">
        <v>343126.58</v>
      </c>
      <c r="I27" s="558">
        <v>508721.84</v>
      </c>
      <c r="J27" s="558">
        <v>0</v>
      </c>
      <c r="K27" s="558">
        <v>0</v>
      </c>
      <c r="L27" s="748">
        <f aca="true" t="shared" si="6" ref="L27:L32">G27/F27*100</f>
        <v>99.58364059339966</v>
      </c>
      <c r="M27" s="198"/>
    </row>
    <row r="28" spans="1:13" ht="26.25">
      <c r="A28" s="747">
        <v>7</v>
      </c>
      <c r="B28" s="571" t="s">
        <v>423</v>
      </c>
      <c r="C28" s="197" t="s">
        <v>12</v>
      </c>
      <c r="D28" s="197" t="s">
        <v>200</v>
      </c>
      <c r="E28" s="557">
        <v>1000000</v>
      </c>
      <c r="F28" s="557">
        <v>300000</v>
      </c>
      <c r="G28" s="557">
        <f>SUM(H28:K28)</f>
        <v>227550</v>
      </c>
      <c r="H28" s="558">
        <v>227550</v>
      </c>
      <c r="I28" s="558">
        <v>0</v>
      </c>
      <c r="J28" s="558">
        <v>0</v>
      </c>
      <c r="K28" s="558">
        <v>0</v>
      </c>
      <c r="L28" s="748">
        <f t="shared" si="6"/>
        <v>75.85</v>
      </c>
      <c r="M28" s="198"/>
    </row>
    <row r="29" spans="1:13" ht="13.5" hidden="1">
      <c r="A29" s="747">
        <v>8</v>
      </c>
      <c r="B29" s="576" t="s">
        <v>336</v>
      </c>
      <c r="C29" s="197" t="s">
        <v>12</v>
      </c>
      <c r="D29" s="197" t="s">
        <v>225</v>
      </c>
      <c r="E29" s="557">
        <v>0</v>
      </c>
      <c r="F29" s="557">
        <v>0</v>
      </c>
      <c r="G29" s="557">
        <f>SUM(H29:K29)</f>
        <v>0</v>
      </c>
      <c r="H29" s="558">
        <v>0</v>
      </c>
      <c r="I29" s="558">
        <v>0</v>
      </c>
      <c r="J29" s="558">
        <v>0</v>
      </c>
      <c r="K29" s="558">
        <v>0</v>
      </c>
      <c r="L29" s="748" t="e">
        <f t="shared" si="6"/>
        <v>#DIV/0!</v>
      </c>
      <c r="M29" s="198"/>
    </row>
    <row r="30" spans="1:12" ht="14.25">
      <c r="A30" s="749"/>
      <c r="B30" s="572" t="s">
        <v>223</v>
      </c>
      <c r="C30" s="559" t="s">
        <v>12</v>
      </c>
      <c r="D30" s="560"/>
      <c r="E30" s="561">
        <f aca="true" t="shared" si="7" ref="E30:K30">SUM(E26:E29)</f>
        <v>1715410</v>
      </c>
      <c r="F30" s="561">
        <f t="shared" si="7"/>
        <v>1155410</v>
      </c>
      <c r="G30" s="561">
        <f t="shared" si="7"/>
        <v>1079398.42</v>
      </c>
      <c r="H30" s="561">
        <f t="shared" si="7"/>
        <v>570676.5800000001</v>
      </c>
      <c r="I30" s="561">
        <f t="shared" si="7"/>
        <v>508721.84</v>
      </c>
      <c r="J30" s="561">
        <v>0</v>
      </c>
      <c r="K30" s="561">
        <f t="shared" si="7"/>
        <v>0</v>
      </c>
      <c r="L30" s="750">
        <f t="shared" si="6"/>
        <v>93.42124613773464</v>
      </c>
    </row>
    <row r="31" spans="1:12" s="199" customFormat="1" ht="15" customHeight="1" hidden="1">
      <c r="A31" s="747">
        <v>5</v>
      </c>
      <c r="B31" s="408" t="s">
        <v>370</v>
      </c>
      <c r="C31" s="197" t="s">
        <v>373</v>
      </c>
      <c r="D31" s="263" t="s">
        <v>374</v>
      </c>
      <c r="E31" s="562">
        <v>0</v>
      </c>
      <c r="F31" s="562">
        <v>0</v>
      </c>
      <c r="G31" s="562">
        <f>SUM(H31:K31)</f>
        <v>0</v>
      </c>
      <c r="H31" s="562">
        <v>0</v>
      </c>
      <c r="I31" s="562">
        <v>0</v>
      </c>
      <c r="J31" s="562"/>
      <c r="K31" s="562">
        <v>0</v>
      </c>
      <c r="L31" s="751" t="e">
        <f t="shared" si="6"/>
        <v>#DIV/0!</v>
      </c>
    </row>
    <row r="32" spans="1:12" ht="14.25" hidden="1">
      <c r="A32" s="749"/>
      <c r="B32" s="572" t="s">
        <v>223</v>
      </c>
      <c r="C32" s="559" t="s">
        <v>373</v>
      </c>
      <c r="D32" s="563"/>
      <c r="E32" s="561">
        <f aca="true" t="shared" si="8" ref="E32:K32">SUM(E31)</f>
        <v>0</v>
      </c>
      <c r="F32" s="561">
        <f t="shared" si="8"/>
        <v>0</v>
      </c>
      <c r="G32" s="561">
        <f t="shared" si="8"/>
        <v>0</v>
      </c>
      <c r="H32" s="561">
        <f t="shared" si="8"/>
        <v>0</v>
      </c>
      <c r="I32" s="561">
        <f t="shared" si="8"/>
        <v>0</v>
      </c>
      <c r="J32" s="561"/>
      <c r="K32" s="561">
        <f t="shared" si="8"/>
        <v>0</v>
      </c>
      <c r="L32" s="752" t="e">
        <f t="shared" si="6"/>
        <v>#DIV/0!</v>
      </c>
    </row>
    <row r="33" spans="1:12" s="199" customFormat="1" ht="29.25" customHeight="1" hidden="1">
      <c r="A33" s="747">
        <v>6</v>
      </c>
      <c r="B33" s="407" t="s">
        <v>375</v>
      </c>
      <c r="C33" s="197" t="s">
        <v>338</v>
      </c>
      <c r="D33" s="263" t="s">
        <v>203</v>
      </c>
      <c r="E33" s="562">
        <v>0</v>
      </c>
      <c r="F33" s="562">
        <v>0</v>
      </c>
      <c r="G33" s="562">
        <f>SUM(H33:K33)</f>
        <v>0</v>
      </c>
      <c r="H33" s="562">
        <v>0</v>
      </c>
      <c r="I33" s="562">
        <v>0</v>
      </c>
      <c r="J33" s="562"/>
      <c r="K33" s="562">
        <v>0</v>
      </c>
      <c r="L33" s="751" t="s">
        <v>17</v>
      </c>
    </row>
    <row r="34" spans="1:12" s="199" customFormat="1" ht="27" hidden="1">
      <c r="A34" s="747"/>
      <c r="B34" s="573" t="s">
        <v>228</v>
      </c>
      <c r="C34" s="197" t="s">
        <v>226</v>
      </c>
      <c r="D34" s="263" t="s">
        <v>227</v>
      </c>
      <c r="E34" s="562">
        <v>0</v>
      </c>
      <c r="F34" s="562">
        <v>0</v>
      </c>
      <c r="G34" s="562">
        <f>SUM(H34:K34)</f>
        <v>0</v>
      </c>
      <c r="H34" s="562">
        <v>0</v>
      </c>
      <c r="I34" s="562">
        <v>0</v>
      </c>
      <c r="J34" s="562"/>
      <c r="K34" s="562">
        <v>0</v>
      </c>
      <c r="L34" s="751" t="e">
        <f>G34/F34*100</f>
        <v>#DIV/0!</v>
      </c>
    </row>
    <row r="35" spans="1:12" s="199" customFormat="1" ht="39" hidden="1">
      <c r="A35" s="747">
        <v>7</v>
      </c>
      <c r="B35" s="407" t="s">
        <v>408</v>
      </c>
      <c r="C35" s="197" t="s">
        <v>338</v>
      </c>
      <c r="D35" s="263" t="s">
        <v>203</v>
      </c>
      <c r="E35" s="562">
        <v>0</v>
      </c>
      <c r="F35" s="562">
        <v>0</v>
      </c>
      <c r="G35" s="562">
        <f>SUM(H35:K35)</f>
        <v>0</v>
      </c>
      <c r="H35" s="562">
        <v>0</v>
      </c>
      <c r="I35" s="562">
        <v>0</v>
      </c>
      <c r="J35" s="562"/>
      <c r="K35" s="562">
        <v>0</v>
      </c>
      <c r="L35" s="751" t="e">
        <f>G35/F35*100</f>
        <v>#DIV/0!</v>
      </c>
    </row>
    <row r="36" spans="1:12" s="199" customFormat="1" ht="39" hidden="1">
      <c r="A36" s="747">
        <v>8</v>
      </c>
      <c r="B36" s="407" t="s">
        <v>409</v>
      </c>
      <c r="C36" s="197" t="s">
        <v>338</v>
      </c>
      <c r="D36" s="263" t="s">
        <v>203</v>
      </c>
      <c r="E36" s="562">
        <v>0</v>
      </c>
      <c r="F36" s="562">
        <v>0</v>
      </c>
      <c r="G36" s="562">
        <f>SUM(H36:K36)</f>
        <v>0</v>
      </c>
      <c r="H36" s="562">
        <v>0</v>
      </c>
      <c r="I36" s="562">
        <v>0</v>
      </c>
      <c r="J36" s="562"/>
      <c r="K36" s="562">
        <v>0</v>
      </c>
      <c r="L36" s="751" t="e">
        <f>G36/F36*100</f>
        <v>#DIV/0!</v>
      </c>
    </row>
    <row r="37" spans="1:12" ht="14.25" hidden="1">
      <c r="A37" s="749"/>
      <c r="B37" s="574" t="s">
        <v>223</v>
      </c>
      <c r="C37" s="559" t="s">
        <v>338</v>
      </c>
      <c r="D37" s="563"/>
      <c r="E37" s="561">
        <f aca="true" t="shared" si="9" ref="E37:K37">E33+E35+E36</f>
        <v>0</v>
      </c>
      <c r="F37" s="561">
        <f t="shared" si="9"/>
        <v>0</v>
      </c>
      <c r="G37" s="561">
        <f t="shared" si="9"/>
        <v>0</v>
      </c>
      <c r="H37" s="561">
        <f t="shared" si="9"/>
        <v>0</v>
      </c>
      <c r="I37" s="561">
        <f t="shared" si="9"/>
        <v>0</v>
      </c>
      <c r="J37" s="561"/>
      <c r="K37" s="561">
        <f t="shared" si="9"/>
        <v>0</v>
      </c>
      <c r="L37" s="750" t="e">
        <f>G37/F37*100</f>
        <v>#DIV/0!</v>
      </c>
    </row>
    <row r="38" spans="1:12" s="199" customFormat="1" ht="13.5" hidden="1">
      <c r="A38" s="753">
        <v>9</v>
      </c>
      <c r="B38" s="422" t="s">
        <v>386</v>
      </c>
      <c r="C38" s="263" t="s">
        <v>226</v>
      </c>
      <c r="D38" s="263" t="s">
        <v>347</v>
      </c>
      <c r="E38" s="564">
        <v>0</v>
      </c>
      <c r="F38" s="564">
        <v>0</v>
      </c>
      <c r="G38" s="562">
        <f>SUM(H38:K38)</f>
        <v>0</v>
      </c>
      <c r="H38" s="564">
        <v>0</v>
      </c>
      <c r="I38" s="564">
        <v>0</v>
      </c>
      <c r="J38" s="564"/>
      <c r="K38" s="564">
        <v>0</v>
      </c>
      <c r="L38" s="751">
        <v>0</v>
      </c>
    </row>
    <row r="39" spans="1:12" s="199" customFormat="1" ht="26.25" hidden="1">
      <c r="A39" s="753">
        <v>11</v>
      </c>
      <c r="B39" s="422" t="s">
        <v>536</v>
      </c>
      <c r="C39" s="263" t="s">
        <v>338</v>
      </c>
      <c r="D39" s="263" t="s">
        <v>431</v>
      </c>
      <c r="E39" s="564" t="s">
        <v>636</v>
      </c>
      <c r="F39" s="564">
        <v>0</v>
      </c>
      <c r="G39" s="562">
        <f>SUM(H39:K39)</f>
        <v>0</v>
      </c>
      <c r="H39" s="564">
        <v>0</v>
      </c>
      <c r="I39" s="564">
        <v>0</v>
      </c>
      <c r="J39" s="564">
        <v>0</v>
      </c>
      <c r="K39" s="564">
        <v>0</v>
      </c>
      <c r="L39" s="751" t="e">
        <f>G39/F39*100</f>
        <v>#DIV/0!</v>
      </c>
    </row>
    <row r="40" spans="1:12" s="199" customFormat="1" ht="26.25">
      <c r="A40" s="753">
        <v>8</v>
      </c>
      <c r="B40" s="422" t="s">
        <v>557</v>
      </c>
      <c r="C40" s="263" t="s">
        <v>338</v>
      </c>
      <c r="D40" s="263" t="s">
        <v>431</v>
      </c>
      <c r="E40" s="564">
        <v>250000</v>
      </c>
      <c r="F40" s="564">
        <v>601896</v>
      </c>
      <c r="G40" s="562">
        <f>SUM(H40:K40)</f>
        <v>550585.44</v>
      </c>
      <c r="H40" s="564">
        <v>331302.26</v>
      </c>
      <c r="I40" s="564">
        <v>219283.18</v>
      </c>
      <c r="J40" s="564">
        <v>0</v>
      </c>
      <c r="K40" s="564">
        <v>0</v>
      </c>
      <c r="L40" s="751">
        <f>G40/F40*100</f>
        <v>91.47517843614177</v>
      </c>
    </row>
    <row r="41" spans="1:12" s="199" customFormat="1" ht="14.25" customHeight="1">
      <c r="A41" s="753">
        <v>9</v>
      </c>
      <c r="B41" s="422" t="s">
        <v>832</v>
      </c>
      <c r="C41" s="1375" t="s">
        <v>338</v>
      </c>
      <c r="D41" s="263" t="s">
        <v>431</v>
      </c>
      <c r="E41" s="564">
        <v>0</v>
      </c>
      <c r="F41" s="564">
        <v>50430</v>
      </c>
      <c r="G41" s="564">
        <f>SUM(H41:K41)</f>
        <v>0</v>
      </c>
      <c r="H41" s="564">
        <v>0</v>
      </c>
      <c r="I41" s="564">
        <v>0</v>
      </c>
      <c r="J41" s="564">
        <v>0</v>
      </c>
      <c r="K41" s="564">
        <v>0</v>
      </c>
      <c r="L41" s="751">
        <f>G41/F41*100</f>
        <v>0</v>
      </c>
    </row>
    <row r="42" spans="1:12" ht="14.25">
      <c r="A42" s="754"/>
      <c r="B42" s="805" t="s">
        <v>223</v>
      </c>
      <c r="C42" s="559" t="s">
        <v>338</v>
      </c>
      <c r="D42" s="563"/>
      <c r="E42" s="565">
        <f>SUM(E38:E41)</f>
        <v>250000</v>
      </c>
      <c r="F42" s="565">
        <f>SUM(F38:F41)</f>
        <v>652326</v>
      </c>
      <c r="G42" s="565">
        <f>SUM(G38:G40)</f>
        <v>550585.44</v>
      </c>
      <c r="H42" s="565">
        <f>SUM(H38:H41)</f>
        <v>331302.26</v>
      </c>
      <c r="I42" s="565">
        <f>SUM(I38:I41)</f>
        <v>219283.18</v>
      </c>
      <c r="J42" s="565">
        <v>0</v>
      </c>
      <c r="K42" s="565">
        <f>SUM(K38:K41)</f>
        <v>0</v>
      </c>
      <c r="L42" s="750">
        <f>G42/F42*100</f>
        <v>84.40341792294036</v>
      </c>
    </row>
    <row r="43" spans="1:12" s="602" customFormat="1" ht="13.5" hidden="1">
      <c r="A43" s="753">
        <v>13</v>
      </c>
      <c r="B43" s="422" t="s">
        <v>558</v>
      </c>
      <c r="C43" s="263" t="s">
        <v>226</v>
      </c>
      <c r="D43" s="263" t="s">
        <v>227</v>
      </c>
      <c r="E43" s="564">
        <v>0</v>
      </c>
      <c r="F43" s="564">
        <v>0</v>
      </c>
      <c r="G43" s="564">
        <f>SUM(H43:K43)</f>
        <v>0</v>
      </c>
      <c r="H43" s="564">
        <v>0</v>
      </c>
      <c r="I43" s="564">
        <v>0</v>
      </c>
      <c r="J43" s="564">
        <v>0</v>
      </c>
      <c r="K43" s="564">
        <v>0</v>
      </c>
      <c r="L43" s="751">
        <v>86.55</v>
      </c>
    </row>
    <row r="44" spans="1:12" ht="14.25" hidden="1">
      <c r="A44" s="754"/>
      <c r="B44" s="805" t="s">
        <v>223</v>
      </c>
      <c r="C44" s="559" t="s">
        <v>226</v>
      </c>
      <c r="D44" s="563"/>
      <c r="E44" s="565">
        <f>SUM(E43)</f>
        <v>0</v>
      </c>
      <c r="F44" s="565">
        <f aca="true" t="shared" si="10" ref="F44:K44">SUM(F43)</f>
        <v>0</v>
      </c>
      <c r="G44" s="565">
        <f t="shared" si="10"/>
        <v>0</v>
      </c>
      <c r="H44" s="565">
        <f t="shared" si="10"/>
        <v>0</v>
      </c>
      <c r="I44" s="565">
        <f t="shared" si="10"/>
        <v>0</v>
      </c>
      <c r="J44" s="565">
        <v>0</v>
      </c>
      <c r="K44" s="565">
        <f t="shared" si="10"/>
        <v>0</v>
      </c>
      <c r="L44" s="755" t="e">
        <f>G44/F44*100</f>
        <v>#DIV/0!</v>
      </c>
    </row>
    <row r="45" spans="1:12" s="199" customFormat="1" ht="13.5" hidden="1">
      <c r="A45" s="1110">
        <v>9</v>
      </c>
      <c r="B45" s="1111"/>
      <c r="C45" s="1112"/>
      <c r="D45" s="766"/>
      <c r="E45" s="1113"/>
      <c r="F45" s="1113"/>
      <c r="G45" s="1113"/>
      <c r="H45" s="1113"/>
      <c r="I45" s="1113"/>
      <c r="J45" s="1113"/>
      <c r="K45" s="1113"/>
      <c r="L45" s="1114"/>
    </row>
    <row r="46" spans="1:12" s="199" customFormat="1" ht="26.25" hidden="1">
      <c r="A46" s="816">
        <v>14</v>
      </c>
      <c r="B46" s="802" t="s">
        <v>554</v>
      </c>
      <c r="C46" s="818">
        <v>801</v>
      </c>
      <c r="D46" s="819" t="s">
        <v>427</v>
      </c>
      <c r="E46" s="820">
        <v>0</v>
      </c>
      <c r="F46" s="820">
        <v>0</v>
      </c>
      <c r="G46" s="820">
        <f>SUM(H46:K46)</f>
        <v>0</v>
      </c>
      <c r="H46" s="820">
        <v>0</v>
      </c>
      <c r="I46" s="820">
        <v>0</v>
      </c>
      <c r="J46" s="820"/>
      <c r="K46" s="820">
        <v>0</v>
      </c>
      <c r="L46" s="826">
        <v>0</v>
      </c>
    </row>
    <row r="47" spans="1:12" s="199" customFormat="1" ht="39" hidden="1">
      <c r="A47" s="807">
        <v>15</v>
      </c>
      <c r="B47" s="817" t="s">
        <v>428</v>
      </c>
      <c r="C47" s="827">
        <v>801</v>
      </c>
      <c r="D47" s="828" t="s">
        <v>229</v>
      </c>
      <c r="E47" s="829">
        <v>0</v>
      </c>
      <c r="F47" s="829">
        <v>0</v>
      </c>
      <c r="G47" s="829">
        <f>SUM(H47:K47)</f>
        <v>0</v>
      </c>
      <c r="H47" s="829">
        <v>0</v>
      </c>
      <c r="I47" s="829">
        <v>0</v>
      </c>
      <c r="J47" s="829">
        <v>0</v>
      </c>
      <c r="K47" s="829">
        <v>0</v>
      </c>
      <c r="L47" s="830" t="e">
        <f aca="true" t="shared" si="11" ref="L47:L52">G47/F47*100</f>
        <v>#DIV/0!</v>
      </c>
    </row>
    <row r="48" spans="1:12" s="200" customFormat="1" ht="14.25" hidden="1">
      <c r="A48" s="806"/>
      <c r="B48" s="812" t="s">
        <v>223</v>
      </c>
      <c r="C48" s="813">
        <v>801</v>
      </c>
      <c r="D48" s="814"/>
      <c r="E48" s="815">
        <f aca="true" t="shared" si="12" ref="E48:K48">SUM(E46:E47)</f>
        <v>0</v>
      </c>
      <c r="F48" s="815">
        <f t="shared" si="12"/>
        <v>0</v>
      </c>
      <c r="G48" s="815">
        <f t="shared" si="12"/>
        <v>0</v>
      </c>
      <c r="H48" s="815">
        <f t="shared" si="12"/>
        <v>0</v>
      </c>
      <c r="I48" s="815">
        <f t="shared" si="12"/>
        <v>0</v>
      </c>
      <c r="J48" s="815">
        <f t="shared" si="12"/>
        <v>0</v>
      </c>
      <c r="K48" s="815">
        <f t="shared" si="12"/>
        <v>0</v>
      </c>
      <c r="L48" s="825" t="e">
        <f t="shared" si="11"/>
        <v>#DIV/0!</v>
      </c>
    </row>
    <row r="49" spans="1:12" s="199" customFormat="1" ht="41.25" hidden="1">
      <c r="A49" s="756">
        <v>16</v>
      </c>
      <c r="B49" s="573" t="s">
        <v>560</v>
      </c>
      <c r="C49" s="264">
        <v>854</v>
      </c>
      <c r="D49" s="265" t="s">
        <v>537</v>
      </c>
      <c r="E49" s="566">
        <v>0</v>
      </c>
      <c r="F49" s="566">
        <v>0</v>
      </c>
      <c r="G49" s="566">
        <f>SUM(H49:K49)</f>
        <v>0</v>
      </c>
      <c r="H49" s="566">
        <v>0</v>
      </c>
      <c r="I49" s="566">
        <v>0</v>
      </c>
      <c r="J49" s="566">
        <v>0</v>
      </c>
      <c r="K49" s="566">
        <v>0</v>
      </c>
      <c r="L49" s="757" t="e">
        <f t="shared" si="11"/>
        <v>#DIV/0!</v>
      </c>
    </row>
    <row r="50" spans="1:12" s="200" customFormat="1" ht="14.25" hidden="1">
      <c r="A50" s="758"/>
      <c r="B50" s="574" t="s">
        <v>223</v>
      </c>
      <c r="C50" s="567">
        <v>854</v>
      </c>
      <c r="D50" s="568"/>
      <c r="E50" s="569">
        <f>E49</f>
        <v>0</v>
      </c>
      <c r="F50" s="569">
        <f aca="true" t="shared" si="13" ref="F50:K50">SUM(F49)</f>
        <v>0</v>
      </c>
      <c r="G50" s="569">
        <f t="shared" si="13"/>
        <v>0</v>
      </c>
      <c r="H50" s="569">
        <f t="shared" si="13"/>
        <v>0</v>
      </c>
      <c r="I50" s="569">
        <f t="shared" si="13"/>
        <v>0</v>
      </c>
      <c r="J50" s="569">
        <f t="shared" si="13"/>
        <v>0</v>
      </c>
      <c r="K50" s="569">
        <f t="shared" si="13"/>
        <v>0</v>
      </c>
      <c r="L50" s="804" t="e">
        <f t="shared" si="11"/>
        <v>#DIV/0!</v>
      </c>
    </row>
    <row r="51" spans="1:12" s="199" customFormat="1" ht="42" customHeight="1">
      <c r="A51" s="756">
        <v>9</v>
      </c>
      <c r="B51" s="407" t="s">
        <v>429</v>
      </c>
      <c r="C51" s="264">
        <v>900</v>
      </c>
      <c r="D51" s="265" t="s">
        <v>339</v>
      </c>
      <c r="E51" s="566">
        <v>400000</v>
      </c>
      <c r="F51" s="566">
        <v>775710</v>
      </c>
      <c r="G51" s="566">
        <f>SUM(H51:K51)</f>
        <v>739658.21</v>
      </c>
      <c r="H51" s="566">
        <v>112558</v>
      </c>
      <c r="I51" s="566">
        <v>627100.21</v>
      </c>
      <c r="J51" s="566">
        <v>0</v>
      </c>
      <c r="K51" s="566">
        <v>0</v>
      </c>
      <c r="L51" s="757">
        <f t="shared" si="11"/>
        <v>95.35241391757229</v>
      </c>
    </row>
    <row r="52" spans="1:12" s="199" customFormat="1" ht="26.25">
      <c r="A52" s="756">
        <v>10</v>
      </c>
      <c r="B52" s="407" t="s">
        <v>637</v>
      </c>
      <c r="C52" s="264">
        <v>900</v>
      </c>
      <c r="D52" s="265" t="s">
        <v>339</v>
      </c>
      <c r="E52" s="566">
        <v>1400000</v>
      </c>
      <c r="F52" s="566">
        <v>1530000</v>
      </c>
      <c r="G52" s="566">
        <f>SUM(H52:K52)</f>
        <v>1147134.9100000001</v>
      </c>
      <c r="H52" s="566">
        <v>421936.78</v>
      </c>
      <c r="I52" s="566">
        <v>725198.13</v>
      </c>
      <c r="J52" s="566">
        <v>0</v>
      </c>
      <c r="K52" s="566">
        <v>0</v>
      </c>
      <c r="L52" s="757">
        <f t="shared" si="11"/>
        <v>74.97613790849674</v>
      </c>
    </row>
    <row r="53" spans="1:13" s="199" customFormat="1" ht="14.25">
      <c r="A53" s="760"/>
      <c r="B53" s="713" t="s">
        <v>223</v>
      </c>
      <c r="C53" s="714">
        <v>900</v>
      </c>
      <c r="D53" s="715"/>
      <c r="E53" s="716">
        <f>SUM(E49:E52)</f>
        <v>1800000</v>
      </c>
      <c r="F53" s="716">
        <f aca="true" t="shared" si="14" ref="F53:K53">SUM(F49:F52)</f>
        <v>2305710</v>
      </c>
      <c r="G53" s="716">
        <f t="shared" si="14"/>
        <v>1886793.12</v>
      </c>
      <c r="H53" s="716">
        <f t="shared" si="14"/>
        <v>534494.78</v>
      </c>
      <c r="I53" s="716">
        <f t="shared" si="14"/>
        <v>1352298.3399999999</v>
      </c>
      <c r="J53" s="716">
        <f t="shared" si="14"/>
        <v>0</v>
      </c>
      <c r="K53" s="716">
        <f t="shared" si="14"/>
        <v>0</v>
      </c>
      <c r="L53" s="761">
        <f>SUM(L51)</f>
        <v>95.35241391757229</v>
      </c>
      <c r="M53" s="730"/>
    </row>
    <row r="54" spans="1:12" s="199" customFormat="1" ht="26.25">
      <c r="A54" s="807">
        <v>11</v>
      </c>
      <c r="B54" s="709" t="s">
        <v>638</v>
      </c>
      <c r="C54" s="710">
        <v>921</v>
      </c>
      <c r="D54" s="711" t="s">
        <v>211</v>
      </c>
      <c r="E54" s="712">
        <v>900000</v>
      </c>
      <c r="F54" s="712">
        <v>304500</v>
      </c>
      <c r="G54" s="712">
        <f>SUM(H54:K54)</f>
        <v>303967.08999999997</v>
      </c>
      <c r="H54" s="712">
        <v>118086.09</v>
      </c>
      <c r="I54" s="712">
        <v>185881</v>
      </c>
      <c r="J54" s="712">
        <v>0</v>
      </c>
      <c r="K54" s="712">
        <v>0</v>
      </c>
      <c r="L54" s="762">
        <f>G54/F54*100</f>
        <v>99.82498850574711</v>
      </c>
    </row>
    <row r="55" spans="1:12" s="200" customFormat="1" ht="14.25">
      <c r="A55" s="806"/>
      <c r="B55" s="252" t="s">
        <v>223</v>
      </c>
      <c r="C55" s="567">
        <v>921</v>
      </c>
      <c r="D55" s="568"/>
      <c r="E55" s="569">
        <f aca="true" t="shared" si="15" ref="E55:K55">SUM(E54:E54)</f>
        <v>900000</v>
      </c>
      <c r="F55" s="569">
        <f t="shared" si="15"/>
        <v>304500</v>
      </c>
      <c r="G55" s="569">
        <f t="shared" si="15"/>
        <v>303967.08999999997</v>
      </c>
      <c r="H55" s="569">
        <f t="shared" si="15"/>
        <v>118086.09</v>
      </c>
      <c r="I55" s="569">
        <f t="shared" si="15"/>
        <v>185881</v>
      </c>
      <c r="J55" s="569">
        <f t="shared" si="15"/>
        <v>0</v>
      </c>
      <c r="K55" s="569">
        <f t="shared" si="15"/>
        <v>0</v>
      </c>
      <c r="L55" s="759">
        <f>G55/F55*100</f>
        <v>99.82498850574711</v>
      </c>
    </row>
    <row r="56" spans="1:12" s="199" customFormat="1" ht="27" hidden="1">
      <c r="A56" s="756">
        <v>20</v>
      </c>
      <c r="B56" s="773" t="s">
        <v>588</v>
      </c>
      <c r="C56" s="772">
        <v>926</v>
      </c>
      <c r="D56" s="771" t="s">
        <v>559</v>
      </c>
      <c r="E56" s="566">
        <v>0</v>
      </c>
      <c r="F56" s="566">
        <v>0</v>
      </c>
      <c r="G56" s="566">
        <f>SUM(H56:K56)</f>
        <v>0</v>
      </c>
      <c r="H56" s="566">
        <v>0</v>
      </c>
      <c r="I56" s="566">
        <v>0</v>
      </c>
      <c r="J56" s="566">
        <v>0</v>
      </c>
      <c r="K56" s="566">
        <v>0</v>
      </c>
      <c r="L56" s="757" t="e">
        <f>G56/F56*100</f>
        <v>#DIV/0!</v>
      </c>
    </row>
    <row r="57" spans="1:12" s="200" customFormat="1" ht="14.25" hidden="1">
      <c r="A57" s="758"/>
      <c r="B57" s="252" t="s">
        <v>223</v>
      </c>
      <c r="C57" s="770">
        <v>926</v>
      </c>
      <c r="D57" s="774"/>
      <c r="E57" s="569">
        <f aca="true" t="shared" si="16" ref="E57:K57">E56</f>
        <v>0</v>
      </c>
      <c r="F57" s="569">
        <f t="shared" si="16"/>
        <v>0</v>
      </c>
      <c r="G57" s="569">
        <f t="shared" si="16"/>
        <v>0</v>
      </c>
      <c r="H57" s="569">
        <f t="shared" si="16"/>
        <v>0</v>
      </c>
      <c r="I57" s="569">
        <f t="shared" si="16"/>
        <v>0</v>
      </c>
      <c r="J57" s="569">
        <f t="shared" si="16"/>
        <v>0</v>
      </c>
      <c r="K57" s="569">
        <f t="shared" si="16"/>
        <v>0</v>
      </c>
      <c r="L57" s="759"/>
    </row>
    <row r="58" spans="1:12" ht="15" customHeight="1">
      <c r="A58" s="763"/>
      <c r="B58" s="1528" t="s">
        <v>214</v>
      </c>
      <c r="C58" s="1529"/>
      <c r="D58" s="1530"/>
      <c r="E58" s="764">
        <f aca="true" t="shared" si="17" ref="E58:K58">E25+E12</f>
        <v>5281663.5</v>
      </c>
      <c r="F58" s="764">
        <f t="shared" si="17"/>
        <v>6325047.85</v>
      </c>
      <c r="G58" s="764">
        <f t="shared" si="17"/>
        <v>4825752.04</v>
      </c>
      <c r="H58" s="764">
        <f t="shared" si="17"/>
        <v>1634398</v>
      </c>
      <c r="I58" s="764">
        <f t="shared" si="17"/>
        <v>3128319.3499999996</v>
      </c>
      <c r="J58" s="764">
        <f t="shared" si="17"/>
        <v>0</v>
      </c>
      <c r="K58" s="764">
        <f t="shared" si="17"/>
        <v>63034.689999999995</v>
      </c>
      <c r="L58" s="765">
        <f>G58/F58*100</f>
        <v>76.29589774565896</v>
      </c>
    </row>
    <row r="59" spans="1:12" ht="12.75">
      <c r="A59" s="201"/>
      <c r="B59" s="202"/>
      <c r="C59" s="201"/>
      <c r="D59" s="201"/>
      <c r="E59" s="203"/>
      <c r="F59" s="203"/>
      <c r="G59" s="203"/>
      <c r="H59" s="203"/>
      <c r="I59" s="203"/>
      <c r="J59" s="203"/>
      <c r="K59" s="203"/>
      <c r="L59" s="203"/>
    </row>
    <row r="60" spans="1:12" ht="12.75">
      <c r="A60" s="204"/>
      <c r="B60" s="201"/>
      <c r="C60" s="201"/>
      <c r="D60" s="201"/>
      <c r="E60" s="201"/>
      <c r="F60" s="201"/>
      <c r="G60" s="201"/>
      <c r="I60" s="201"/>
      <c r="J60" s="201"/>
      <c r="K60" s="201"/>
      <c r="L60" s="201"/>
    </row>
    <row r="61" spans="1:12" ht="12.75">
      <c r="A61" s="205"/>
      <c r="B61" s="202"/>
      <c r="C61" s="201"/>
      <c r="D61" s="201"/>
      <c r="E61" s="201"/>
      <c r="F61" s="201"/>
      <c r="G61" s="201"/>
      <c r="H61" s="201"/>
      <c r="I61" s="201"/>
      <c r="J61" s="201"/>
      <c r="K61" s="201"/>
      <c r="L61" s="201"/>
    </row>
    <row r="62" spans="2:12" ht="12.75"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</row>
    <row r="63" spans="1:12" ht="12.75">
      <c r="A63" s="205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</row>
    <row r="64" spans="1:12" ht="14.25" customHeight="1">
      <c r="A64" s="205"/>
      <c r="B64" s="206"/>
      <c r="C64" s="187"/>
      <c r="D64" s="187"/>
      <c r="E64" s="188"/>
      <c r="F64" s="188"/>
      <c r="G64" s="188"/>
      <c r="H64" s="188"/>
      <c r="I64" s="188"/>
      <c r="J64" s="188"/>
      <c r="K64" s="188"/>
      <c r="L64" s="207"/>
    </row>
    <row r="65" spans="1:12" ht="15">
      <c r="A65" s="205"/>
      <c r="B65" s="206"/>
      <c r="C65" s="187"/>
      <c r="D65" s="187"/>
      <c r="E65" s="188"/>
      <c r="F65" s="188"/>
      <c r="G65" s="188"/>
      <c r="H65" s="188"/>
      <c r="I65" s="188"/>
      <c r="J65" s="188"/>
      <c r="K65" s="188"/>
      <c r="L65" s="207"/>
    </row>
    <row r="66" spans="1:12" ht="15">
      <c r="A66" s="205"/>
      <c r="B66" s="206"/>
      <c r="C66" s="187"/>
      <c r="D66" s="187"/>
      <c r="E66" s="188"/>
      <c r="F66" s="188"/>
      <c r="G66" s="188"/>
      <c r="H66" s="188"/>
      <c r="I66" s="188"/>
      <c r="J66" s="188"/>
      <c r="K66" s="188"/>
      <c r="L66" s="207"/>
    </row>
    <row r="67" spans="1:12" ht="15">
      <c r="A67" s="205"/>
      <c r="B67" s="206"/>
      <c r="C67" s="187"/>
      <c r="D67" s="187"/>
      <c r="E67" s="188"/>
      <c r="F67" s="188"/>
      <c r="G67" s="188"/>
      <c r="H67" s="188"/>
      <c r="I67" s="188"/>
      <c r="J67" s="188"/>
      <c r="K67" s="188"/>
      <c r="L67" s="207"/>
    </row>
    <row r="68" spans="1:12" ht="15">
      <c r="A68" s="205"/>
      <c r="B68" s="206"/>
      <c r="C68" s="187"/>
      <c r="D68" s="187"/>
      <c r="E68" s="188"/>
      <c r="F68" s="188"/>
      <c r="G68" s="188"/>
      <c r="H68" s="188"/>
      <c r="I68" s="188"/>
      <c r="J68" s="188"/>
      <c r="K68" s="188"/>
      <c r="L68" s="207"/>
    </row>
    <row r="69" spans="1:12" ht="15">
      <c r="A69" s="205"/>
      <c r="B69" s="206"/>
      <c r="C69" s="187"/>
      <c r="D69" s="187"/>
      <c r="E69" s="188"/>
      <c r="F69" s="188"/>
      <c r="G69" s="188"/>
      <c r="H69" s="188"/>
      <c r="I69" s="188"/>
      <c r="J69" s="188"/>
      <c r="K69" s="188"/>
      <c r="L69" s="207"/>
    </row>
    <row r="70" spans="1:12" ht="15">
      <c r="A70" s="205"/>
      <c r="B70" s="206"/>
      <c r="C70" s="187"/>
      <c r="D70" s="187"/>
      <c r="E70" s="188"/>
      <c r="F70" s="188"/>
      <c r="G70" s="188"/>
      <c r="H70" s="188"/>
      <c r="I70" s="188"/>
      <c r="J70" s="188"/>
      <c r="K70" s="188"/>
      <c r="L70" s="207"/>
    </row>
    <row r="71" spans="1:12" ht="15">
      <c r="A71" s="205"/>
      <c r="B71" s="206"/>
      <c r="C71" s="187"/>
      <c r="D71" s="187"/>
      <c r="E71" s="188"/>
      <c r="F71" s="188"/>
      <c r="G71" s="188"/>
      <c r="H71" s="188"/>
      <c r="I71" s="188"/>
      <c r="J71" s="188"/>
      <c r="K71" s="188"/>
      <c r="L71" s="207"/>
    </row>
    <row r="72" spans="1:12" ht="15">
      <c r="A72" s="205"/>
      <c r="B72" s="206"/>
      <c r="C72" s="187"/>
      <c r="D72" s="187"/>
      <c r="E72" s="188"/>
      <c r="F72" s="188"/>
      <c r="G72" s="188"/>
      <c r="H72" s="188"/>
      <c r="I72" s="188"/>
      <c r="J72" s="188"/>
      <c r="K72" s="188"/>
      <c r="L72" s="207"/>
    </row>
    <row r="73" spans="1:12" ht="15">
      <c r="A73" s="205"/>
      <c r="B73" s="206"/>
      <c r="C73" s="187"/>
      <c r="D73" s="187"/>
      <c r="E73" s="188"/>
      <c r="F73" s="188"/>
      <c r="G73" s="188"/>
      <c r="H73" s="188"/>
      <c r="I73" s="188"/>
      <c r="J73" s="188"/>
      <c r="K73" s="188"/>
      <c r="L73" s="207"/>
    </row>
    <row r="74" spans="1:12" ht="15">
      <c r="A74" s="205"/>
      <c r="B74" s="206"/>
      <c r="C74" s="187"/>
      <c r="D74" s="187"/>
      <c r="E74" s="188"/>
      <c r="F74" s="188"/>
      <c r="G74" s="188"/>
      <c r="H74" s="188"/>
      <c r="I74" s="188"/>
      <c r="J74" s="188"/>
      <c r="K74" s="188"/>
      <c r="L74" s="207"/>
    </row>
    <row r="75" spans="1:12" ht="15">
      <c r="A75" s="205"/>
      <c r="B75" s="206"/>
      <c r="C75" s="187"/>
      <c r="D75" s="187"/>
      <c r="E75" s="188"/>
      <c r="F75" s="188"/>
      <c r="G75" s="188"/>
      <c r="H75" s="188"/>
      <c r="I75" s="188"/>
      <c r="J75" s="188"/>
      <c r="K75" s="188"/>
      <c r="L75" s="207"/>
    </row>
    <row r="76" spans="1:12" ht="15">
      <c r="A76" s="205"/>
      <c r="B76" s="206"/>
      <c r="C76" s="187"/>
      <c r="D76" s="187"/>
      <c r="E76" s="188"/>
      <c r="F76" s="188"/>
      <c r="G76" s="188"/>
      <c r="H76" s="188"/>
      <c r="I76" s="188"/>
      <c r="J76" s="188"/>
      <c r="K76" s="188"/>
      <c r="L76" s="207"/>
    </row>
    <row r="77" spans="1:12" ht="15">
      <c r="A77" s="205"/>
      <c r="B77" s="206"/>
      <c r="C77" s="187"/>
      <c r="D77" s="187"/>
      <c r="E77" s="188"/>
      <c r="F77" s="188"/>
      <c r="G77" s="188"/>
      <c r="H77" s="188"/>
      <c r="I77" s="188"/>
      <c r="J77" s="188"/>
      <c r="K77" s="188"/>
      <c r="L77" s="207"/>
    </row>
    <row r="78" spans="1:12" ht="15">
      <c r="A78" s="205"/>
      <c r="B78" s="206"/>
      <c r="C78" s="187"/>
      <c r="D78" s="187"/>
      <c r="E78" s="188"/>
      <c r="F78" s="188"/>
      <c r="G78" s="188"/>
      <c r="H78" s="188"/>
      <c r="I78" s="188"/>
      <c r="J78" s="188"/>
      <c r="K78" s="188"/>
      <c r="L78" s="207"/>
    </row>
    <row r="79" spans="1:12" ht="15">
      <c r="A79" s="205"/>
      <c r="B79" s="206"/>
      <c r="C79" s="187"/>
      <c r="D79" s="187"/>
      <c r="E79" s="188"/>
      <c r="F79" s="188"/>
      <c r="G79" s="188"/>
      <c r="H79" s="188"/>
      <c r="I79" s="188"/>
      <c r="J79" s="188"/>
      <c r="K79" s="188"/>
      <c r="L79" s="207"/>
    </row>
    <row r="80" spans="1:12" ht="15">
      <c r="A80" s="205"/>
      <c r="B80" s="206"/>
      <c r="C80" s="187"/>
      <c r="D80" s="187"/>
      <c r="E80" s="188"/>
      <c r="F80" s="188"/>
      <c r="G80" s="188"/>
      <c r="H80" s="188"/>
      <c r="I80" s="188"/>
      <c r="J80" s="188"/>
      <c r="K80" s="188"/>
      <c r="L80" s="207"/>
    </row>
    <row r="81" spans="1:12" ht="15">
      <c r="A81" s="205"/>
      <c r="B81" s="206"/>
      <c r="C81" s="187"/>
      <c r="D81" s="187"/>
      <c r="E81" s="188"/>
      <c r="F81" s="188"/>
      <c r="G81" s="188"/>
      <c r="H81" s="188"/>
      <c r="I81" s="188"/>
      <c r="J81" s="188"/>
      <c r="K81" s="188"/>
      <c r="L81" s="207"/>
    </row>
    <row r="82" spans="1:12" ht="15">
      <c r="A82" s="205"/>
      <c r="B82" s="206"/>
      <c r="C82" s="187"/>
      <c r="D82" s="187"/>
      <c r="E82" s="188"/>
      <c r="F82" s="188"/>
      <c r="G82" s="188"/>
      <c r="H82" s="188"/>
      <c r="I82" s="188"/>
      <c r="J82" s="188"/>
      <c r="K82" s="188"/>
      <c r="L82" s="207"/>
    </row>
    <row r="83" spans="1:12" ht="15">
      <c r="A83" s="205"/>
      <c r="B83" s="206"/>
      <c r="C83" s="187"/>
      <c r="D83" s="187"/>
      <c r="E83" s="188"/>
      <c r="F83" s="188"/>
      <c r="G83" s="188"/>
      <c r="H83" s="188"/>
      <c r="I83" s="188"/>
      <c r="J83" s="188"/>
      <c r="K83" s="188"/>
      <c r="L83" s="207"/>
    </row>
    <row r="84" spans="1:12" ht="15">
      <c r="A84" s="205"/>
      <c r="B84" s="206"/>
      <c r="C84" s="187"/>
      <c r="D84" s="187"/>
      <c r="E84" s="188"/>
      <c r="F84" s="188"/>
      <c r="G84" s="188"/>
      <c r="H84" s="188"/>
      <c r="I84" s="188"/>
      <c r="J84" s="188"/>
      <c r="K84" s="188"/>
      <c r="L84" s="207"/>
    </row>
    <row r="85" spans="1:12" ht="15">
      <c r="A85" s="205"/>
      <c r="B85" s="206"/>
      <c r="C85" s="187"/>
      <c r="D85" s="187"/>
      <c r="E85" s="188"/>
      <c r="F85" s="188"/>
      <c r="G85" s="188"/>
      <c r="H85" s="188"/>
      <c r="I85" s="188"/>
      <c r="J85" s="188"/>
      <c r="K85" s="188"/>
      <c r="L85" s="207"/>
    </row>
    <row r="86" spans="1:12" ht="15">
      <c r="A86" s="205"/>
      <c r="B86" s="206"/>
      <c r="C86" s="187"/>
      <c r="D86" s="187"/>
      <c r="E86" s="188"/>
      <c r="F86" s="188"/>
      <c r="G86" s="188"/>
      <c r="H86" s="188"/>
      <c r="I86" s="188"/>
      <c r="J86" s="188"/>
      <c r="K86" s="188"/>
      <c r="L86" s="207"/>
    </row>
    <row r="87" spans="1:12" ht="15">
      <c r="A87" s="205"/>
      <c r="B87" s="206"/>
      <c r="C87" s="187"/>
      <c r="D87" s="187"/>
      <c r="E87" s="188"/>
      <c r="F87" s="188"/>
      <c r="G87" s="188"/>
      <c r="H87" s="188"/>
      <c r="I87" s="188"/>
      <c r="J87" s="188"/>
      <c r="K87" s="188"/>
      <c r="L87" s="207"/>
    </row>
    <row r="88" spans="1:12" ht="15">
      <c r="A88" s="205"/>
      <c r="B88" s="206"/>
      <c r="C88" s="187"/>
      <c r="D88" s="187"/>
      <c r="E88" s="188"/>
      <c r="F88" s="188"/>
      <c r="G88" s="188"/>
      <c r="H88" s="188"/>
      <c r="I88" s="188"/>
      <c r="J88" s="188"/>
      <c r="K88" s="188"/>
      <c r="L88" s="207"/>
    </row>
    <row r="89" spans="1:12" ht="15">
      <c r="A89" s="205"/>
      <c r="B89" s="206"/>
      <c r="C89" s="187"/>
      <c r="D89" s="187"/>
      <c r="E89" s="188"/>
      <c r="F89" s="188"/>
      <c r="G89" s="188"/>
      <c r="H89" s="188"/>
      <c r="I89" s="188"/>
      <c r="J89" s="188"/>
      <c r="K89" s="188"/>
      <c r="L89" s="207"/>
    </row>
    <row r="90" spans="1:12" ht="15">
      <c r="A90" s="205"/>
      <c r="B90" s="206"/>
      <c r="C90" s="187"/>
      <c r="D90" s="187"/>
      <c r="E90" s="188"/>
      <c r="F90" s="188"/>
      <c r="G90" s="188"/>
      <c r="H90" s="188"/>
      <c r="I90" s="188"/>
      <c r="J90" s="188"/>
      <c r="K90" s="188"/>
      <c r="L90" s="207"/>
    </row>
    <row r="91" spans="1:12" ht="15">
      <c r="A91" s="205"/>
      <c r="B91" s="206"/>
      <c r="C91" s="187"/>
      <c r="D91" s="187"/>
      <c r="E91" s="188"/>
      <c r="F91" s="188"/>
      <c r="G91" s="188"/>
      <c r="H91" s="188"/>
      <c r="I91" s="188"/>
      <c r="J91" s="188"/>
      <c r="K91" s="188"/>
      <c r="L91" s="207"/>
    </row>
    <row r="92" spans="1:12" ht="15">
      <c r="A92" s="205"/>
      <c r="B92" s="206"/>
      <c r="C92" s="187"/>
      <c r="D92" s="187"/>
      <c r="E92" s="188"/>
      <c r="F92" s="188"/>
      <c r="G92" s="188"/>
      <c r="H92" s="188"/>
      <c r="I92" s="188"/>
      <c r="J92" s="188"/>
      <c r="K92" s="188"/>
      <c r="L92" s="207"/>
    </row>
    <row r="93" spans="1:12" ht="15">
      <c r="A93" s="205"/>
      <c r="B93" s="206"/>
      <c r="C93" s="187"/>
      <c r="D93" s="187"/>
      <c r="E93" s="188"/>
      <c r="F93" s="188"/>
      <c r="G93" s="188"/>
      <c r="H93" s="188"/>
      <c r="I93" s="188"/>
      <c r="J93" s="188"/>
      <c r="K93" s="188"/>
      <c r="L93" s="207"/>
    </row>
    <row r="94" spans="1:12" ht="15">
      <c r="A94" s="205"/>
      <c r="B94" s="206"/>
      <c r="C94" s="187"/>
      <c r="D94" s="187"/>
      <c r="E94" s="188"/>
      <c r="F94" s="188"/>
      <c r="G94" s="188"/>
      <c r="H94" s="188"/>
      <c r="I94" s="188"/>
      <c r="J94" s="188"/>
      <c r="K94" s="188"/>
      <c r="L94" s="207"/>
    </row>
    <row r="95" spans="1:12" ht="15">
      <c r="A95" s="205"/>
      <c r="B95" s="206"/>
      <c r="C95" s="187"/>
      <c r="D95" s="187"/>
      <c r="E95" s="188"/>
      <c r="F95" s="188"/>
      <c r="G95" s="188"/>
      <c r="H95" s="188"/>
      <c r="I95" s="188"/>
      <c r="J95" s="188"/>
      <c r="K95" s="188"/>
      <c r="L95" s="207"/>
    </row>
    <row r="96" spans="1:12" ht="15">
      <c r="A96" s="205"/>
      <c r="B96" s="206"/>
      <c r="C96" s="187"/>
      <c r="D96" s="187"/>
      <c r="E96" s="188"/>
      <c r="F96" s="188"/>
      <c r="G96" s="188"/>
      <c r="H96" s="188"/>
      <c r="I96" s="188"/>
      <c r="J96" s="188"/>
      <c r="K96" s="188"/>
      <c r="L96" s="207"/>
    </row>
    <row r="97" spans="1:12" ht="15">
      <c r="A97" s="205"/>
      <c r="B97" s="206"/>
      <c r="C97" s="187"/>
      <c r="D97" s="187"/>
      <c r="E97" s="188"/>
      <c r="F97" s="188"/>
      <c r="G97" s="188"/>
      <c r="H97" s="188"/>
      <c r="I97" s="188"/>
      <c r="J97" s="188"/>
      <c r="K97" s="188"/>
      <c r="L97" s="207"/>
    </row>
    <row r="98" spans="1:12" ht="15">
      <c r="A98" s="205"/>
      <c r="B98" s="206"/>
      <c r="C98" s="187"/>
      <c r="D98" s="187"/>
      <c r="E98" s="188"/>
      <c r="F98" s="188"/>
      <c r="G98" s="188"/>
      <c r="H98" s="188"/>
      <c r="I98" s="188"/>
      <c r="J98" s="188"/>
      <c r="K98" s="188"/>
      <c r="L98" s="207"/>
    </row>
    <row r="99" spans="1:12" ht="15">
      <c r="A99" s="205"/>
      <c r="B99" s="206"/>
      <c r="C99" s="187"/>
      <c r="D99" s="187"/>
      <c r="E99" s="188"/>
      <c r="F99" s="188"/>
      <c r="G99" s="188"/>
      <c r="H99" s="188"/>
      <c r="I99" s="188"/>
      <c r="J99" s="188"/>
      <c r="K99" s="188"/>
      <c r="L99" s="207"/>
    </row>
    <row r="100" spans="1:12" ht="15">
      <c r="A100" s="205"/>
      <c r="B100" s="206"/>
      <c r="C100" s="187"/>
      <c r="D100" s="187"/>
      <c r="E100" s="188"/>
      <c r="F100" s="188"/>
      <c r="G100" s="188"/>
      <c r="H100" s="188"/>
      <c r="I100" s="188"/>
      <c r="J100" s="188"/>
      <c r="K100" s="188"/>
      <c r="L100" s="207"/>
    </row>
    <row r="101" spans="1:12" ht="15">
      <c r="A101" s="205"/>
      <c r="B101" s="206"/>
      <c r="C101" s="187"/>
      <c r="D101" s="187"/>
      <c r="E101" s="188"/>
      <c r="F101" s="188"/>
      <c r="G101" s="188"/>
      <c r="H101" s="188"/>
      <c r="I101" s="188"/>
      <c r="J101" s="188"/>
      <c r="K101" s="188"/>
      <c r="L101" s="207"/>
    </row>
    <row r="102" spans="1:12" ht="15">
      <c r="A102" s="205"/>
      <c r="B102" s="206"/>
      <c r="C102" s="187"/>
      <c r="D102" s="187"/>
      <c r="E102" s="188"/>
      <c r="F102" s="188"/>
      <c r="G102" s="188"/>
      <c r="H102" s="188"/>
      <c r="I102" s="188"/>
      <c r="J102" s="188"/>
      <c r="K102" s="188"/>
      <c r="L102" s="207"/>
    </row>
    <row r="103" spans="1:12" ht="15">
      <c r="A103" s="205"/>
      <c r="B103" s="206"/>
      <c r="C103" s="187"/>
      <c r="D103" s="187"/>
      <c r="E103" s="188"/>
      <c r="F103" s="188"/>
      <c r="G103" s="188"/>
      <c r="H103" s="188"/>
      <c r="I103" s="188"/>
      <c r="J103" s="188"/>
      <c r="K103" s="188"/>
      <c r="L103" s="207"/>
    </row>
    <row r="104" spans="1:12" ht="15">
      <c r="A104" s="205"/>
      <c r="B104" s="206"/>
      <c r="C104" s="187"/>
      <c r="D104" s="187"/>
      <c r="E104" s="188"/>
      <c r="F104" s="188"/>
      <c r="G104" s="188"/>
      <c r="H104" s="188"/>
      <c r="I104" s="188"/>
      <c r="J104" s="188"/>
      <c r="K104" s="188"/>
      <c r="L104" s="207"/>
    </row>
    <row r="105" spans="1:12" ht="15">
      <c r="A105" s="205"/>
      <c r="B105" s="206"/>
      <c r="C105" s="187"/>
      <c r="D105" s="187"/>
      <c r="E105" s="188"/>
      <c r="F105" s="188"/>
      <c r="G105" s="188"/>
      <c r="H105" s="188"/>
      <c r="I105" s="188"/>
      <c r="J105" s="188"/>
      <c r="K105" s="188"/>
      <c r="L105" s="207"/>
    </row>
    <row r="106" spans="1:12" ht="15">
      <c r="A106" s="205"/>
      <c r="B106" s="206"/>
      <c r="C106" s="187"/>
      <c r="D106" s="187"/>
      <c r="E106" s="188"/>
      <c r="F106" s="188"/>
      <c r="G106" s="188"/>
      <c r="H106" s="188"/>
      <c r="I106" s="188"/>
      <c r="J106" s="188"/>
      <c r="K106" s="188"/>
      <c r="L106" s="207"/>
    </row>
    <row r="107" spans="1:12" ht="15">
      <c r="A107" s="205"/>
      <c r="B107" s="206"/>
      <c r="C107" s="187"/>
      <c r="D107" s="187"/>
      <c r="E107" s="188"/>
      <c r="F107" s="188"/>
      <c r="G107" s="188"/>
      <c r="H107" s="188"/>
      <c r="I107" s="188"/>
      <c r="J107" s="188"/>
      <c r="K107" s="188"/>
      <c r="L107" s="207"/>
    </row>
    <row r="108" spans="1:12" ht="15">
      <c r="A108" s="205"/>
      <c r="B108" s="206"/>
      <c r="C108" s="187"/>
      <c r="D108" s="187"/>
      <c r="E108" s="188"/>
      <c r="F108" s="188"/>
      <c r="G108" s="188"/>
      <c r="H108" s="188"/>
      <c r="I108" s="188"/>
      <c r="J108" s="188"/>
      <c r="K108" s="188"/>
      <c r="L108" s="207"/>
    </row>
    <row r="109" spans="1:12" ht="15">
      <c r="A109" s="205"/>
      <c r="B109" s="206"/>
      <c r="C109" s="187"/>
      <c r="D109" s="187"/>
      <c r="E109" s="188"/>
      <c r="F109" s="188"/>
      <c r="G109" s="188"/>
      <c r="H109" s="188"/>
      <c r="I109" s="188"/>
      <c r="J109" s="188"/>
      <c r="K109" s="188"/>
      <c r="L109" s="207"/>
    </row>
    <row r="110" spans="1:12" ht="15">
      <c r="A110" s="205"/>
      <c r="B110" s="206"/>
      <c r="C110" s="187"/>
      <c r="D110" s="187"/>
      <c r="E110" s="188"/>
      <c r="F110" s="188"/>
      <c r="G110" s="188"/>
      <c r="H110" s="188"/>
      <c r="I110" s="188"/>
      <c r="J110" s="188"/>
      <c r="K110" s="188"/>
      <c r="L110" s="207"/>
    </row>
    <row r="111" spans="1:12" ht="15">
      <c r="A111" s="205"/>
      <c r="B111" s="206"/>
      <c r="C111" s="187"/>
      <c r="D111" s="187"/>
      <c r="E111" s="188"/>
      <c r="F111" s="188"/>
      <c r="G111" s="188"/>
      <c r="H111" s="188"/>
      <c r="I111" s="188"/>
      <c r="J111" s="188"/>
      <c r="K111" s="188"/>
      <c r="L111" s="207"/>
    </row>
    <row r="112" spans="1:12" ht="15">
      <c r="A112" s="205"/>
      <c r="B112" s="206"/>
      <c r="C112" s="187"/>
      <c r="D112" s="187"/>
      <c r="E112" s="188"/>
      <c r="F112" s="188"/>
      <c r="G112" s="188"/>
      <c r="H112" s="188"/>
      <c r="I112" s="188"/>
      <c r="J112" s="188"/>
      <c r="K112" s="188"/>
      <c r="L112" s="207"/>
    </row>
    <row r="113" spans="1:12" ht="15">
      <c r="A113" s="205"/>
      <c r="B113" s="206"/>
      <c r="C113" s="187"/>
      <c r="D113" s="187"/>
      <c r="E113" s="188"/>
      <c r="F113" s="188"/>
      <c r="G113" s="188"/>
      <c r="H113" s="188"/>
      <c r="I113" s="188"/>
      <c r="J113" s="188"/>
      <c r="K113" s="188"/>
      <c r="L113" s="207"/>
    </row>
    <row r="114" spans="1:12" ht="15">
      <c r="A114" s="205"/>
      <c r="B114" s="206"/>
      <c r="C114" s="187"/>
      <c r="D114" s="187"/>
      <c r="E114" s="188"/>
      <c r="F114" s="188"/>
      <c r="G114" s="188"/>
      <c r="H114" s="188"/>
      <c r="I114" s="188"/>
      <c r="J114" s="188"/>
      <c r="K114" s="188"/>
      <c r="L114" s="207"/>
    </row>
    <row r="115" spans="1:12" ht="15">
      <c r="A115" s="205"/>
      <c r="B115" s="206"/>
      <c r="C115" s="187"/>
      <c r="D115" s="187"/>
      <c r="E115" s="188"/>
      <c r="F115" s="188"/>
      <c r="G115" s="188"/>
      <c r="H115" s="188"/>
      <c r="I115" s="188"/>
      <c r="J115" s="188"/>
      <c r="K115" s="188"/>
      <c r="L115" s="207"/>
    </row>
    <row r="116" spans="1:12" ht="15">
      <c r="A116" s="205"/>
      <c r="B116" s="206"/>
      <c r="C116" s="187"/>
      <c r="D116" s="187"/>
      <c r="E116" s="188"/>
      <c r="F116" s="188"/>
      <c r="G116" s="188"/>
      <c r="H116" s="188"/>
      <c r="I116" s="188"/>
      <c r="J116" s="188"/>
      <c r="K116" s="188"/>
      <c r="L116" s="207"/>
    </row>
    <row r="117" spans="1:12" ht="15">
      <c r="A117" s="205"/>
      <c r="B117" s="206"/>
      <c r="C117" s="187"/>
      <c r="D117" s="187"/>
      <c r="E117" s="188"/>
      <c r="F117" s="188"/>
      <c r="G117" s="188"/>
      <c r="H117" s="188"/>
      <c r="I117" s="188"/>
      <c r="J117" s="188"/>
      <c r="K117" s="188"/>
      <c r="L117" s="207"/>
    </row>
    <row r="118" spans="1:12" ht="15">
      <c r="A118" s="205"/>
      <c r="B118" s="206"/>
      <c r="C118" s="187"/>
      <c r="D118" s="187"/>
      <c r="E118" s="188"/>
      <c r="F118" s="188"/>
      <c r="G118" s="188"/>
      <c r="H118" s="188"/>
      <c r="I118" s="188"/>
      <c r="J118" s="188"/>
      <c r="K118" s="188"/>
      <c r="L118" s="207"/>
    </row>
    <row r="119" spans="1:12" ht="15">
      <c r="A119" s="205"/>
      <c r="B119" s="206"/>
      <c r="C119" s="187"/>
      <c r="D119" s="187"/>
      <c r="E119" s="188"/>
      <c r="F119" s="188"/>
      <c r="G119" s="188"/>
      <c r="H119" s="188"/>
      <c r="I119" s="188"/>
      <c r="J119" s="188"/>
      <c r="K119" s="188"/>
      <c r="L119" s="207"/>
    </row>
    <row r="120" spans="1:12" ht="15">
      <c r="A120" s="205"/>
      <c r="B120" s="206"/>
      <c r="C120" s="187"/>
      <c r="D120" s="187"/>
      <c r="E120" s="188"/>
      <c r="F120" s="188"/>
      <c r="G120" s="188"/>
      <c r="H120" s="188"/>
      <c r="I120" s="188"/>
      <c r="J120" s="188"/>
      <c r="K120" s="188"/>
      <c r="L120" s="207"/>
    </row>
    <row r="121" spans="1:12" ht="15">
      <c r="A121" s="205"/>
      <c r="B121" s="206"/>
      <c r="C121" s="187"/>
      <c r="D121" s="187"/>
      <c r="E121" s="188"/>
      <c r="F121" s="188"/>
      <c r="G121" s="188"/>
      <c r="H121" s="188"/>
      <c r="I121" s="188"/>
      <c r="J121" s="188"/>
      <c r="K121" s="188"/>
      <c r="L121" s="207"/>
    </row>
    <row r="122" spans="1:12" ht="15">
      <c r="A122" s="205"/>
      <c r="B122" s="206"/>
      <c r="C122" s="187"/>
      <c r="D122" s="187"/>
      <c r="E122" s="188"/>
      <c r="F122" s="188"/>
      <c r="G122" s="188"/>
      <c r="H122" s="188"/>
      <c r="I122" s="188"/>
      <c r="J122" s="188"/>
      <c r="K122" s="188"/>
      <c r="L122" s="207"/>
    </row>
    <row r="123" spans="1:12" ht="15">
      <c r="A123" s="205"/>
      <c r="B123" s="206"/>
      <c r="C123" s="187"/>
      <c r="D123" s="187"/>
      <c r="E123" s="188"/>
      <c r="F123" s="188"/>
      <c r="G123" s="188"/>
      <c r="H123" s="188"/>
      <c r="I123" s="188"/>
      <c r="J123" s="188"/>
      <c r="K123" s="188"/>
      <c r="L123" s="207"/>
    </row>
    <row r="124" spans="1:12" ht="15">
      <c r="A124" s="205"/>
      <c r="B124" s="206"/>
      <c r="C124" s="187"/>
      <c r="D124" s="187"/>
      <c r="E124" s="188"/>
      <c r="F124" s="188"/>
      <c r="G124" s="188"/>
      <c r="H124" s="188"/>
      <c r="I124" s="188"/>
      <c r="J124" s="188"/>
      <c r="K124" s="188"/>
      <c r="L124" s="207"/>
    </row>
    <row r="125" spans="1:12" ht="15">
      <c r="A125" s="205"/>
      <c r="B125" s="206"/>
      <c r="C125" s="187"/>
      <c r="D125" s="187"/>
      <c r="E125" s="188"/>
      <c r="F125" s="188"/>
      <c r="G125" s="188"/>
      <c r="H125" s="188"/>
      <c r="I125" s="188"/>
      <c r="J125" s="188"/>
      <c r="K125" s="188"/>
      <c r="L125" s="207"/>
    </row>
    <row r="126" spans="1:12" ht="15">
      <c r="A126" s="205"/>
      <c r="B126" s="206"/>
      <c r="C126" s="187"/>
      <c r="D126" s="187"/>
      <c r="E126" s="188"/>
      <c r="F126" s="188"/>
      <c r="G126" s="188"/>
      <c r="H126" s="188"/>
      <c r="I126" s="188"/>
      <c r="J126" s="188"/>
      <c r="K126" s="188"/>
      <c r="L126" s="207"/>
    </row>
    <row r="127" spans="1:12" ht="15">
      <c r="A127" s="205"/>
      <c r="B127" s="206"/>
      <c r="C127" s="187"/>
      <c r="D127" s="187"/>
      <c r="E127" s="188"/>
      <c r="F127" s="188"/>
      <c r="G127" s="188"/>
      <c r="H127" s="188"/>
      <c r="I127" s="188"/>
      <c r="J127" s="188"/>
      <c r="K127" s="188"/>
      <c r="L127" s="207"/>
    </row>
    <row r="128" spans="1:12" ht="15">
      <c r="A128" s="205"/>
      <c r="B128" s="206"/>
      <c r="C128" s="187"/>
      <c r="D128" s="187"/>
      <c r="E128" s="188"/>
      <c r="F128" s="188"/>
      <c r="G128" s="188"/>
      <c r="H128" s="188"/>
      <c r="I128" s="188"/>
      <c r="J128" s="188"/>
      <c r="K128" s="188"/>
      <c r="L128" s="207"/>
    </row>
    <row r="129" spans="1:12" ht="15">
      <c r="A129" s="205"/>
      <c r="B129" s="206"/>
      <c r="C129" s="187"/>
      <c r="D129" s="187"/>
      <c r="E129" s="188"/>
      <c r="F129" s="188"/>
      <c r="G129" s="188"/>
      <c r="H129" s="188"/>
      <c r="I129" s="188"/>
      <c r="J129" s="188"/>
      <c r="K129" s="188"/>
      <c r="L129" s="207"/>
    </row>
    <row r="130" spans="1:12" ht="15">
      <c r="A130" s="205"/>
      <c r="B130" s="206"/>
      <c r="C130" s="187"/>
      <c r="D130" s="187"/>
      <c r="E130" s="188"/>
      <c r="F130" s="188"/>
      <c r="G130" s="188"/>
      <c r="H130" s="188"/>
      <c r="I130" s="188"/>
      <c r="J130" s="188"/>
      <c r="K130" s="188"/>
      <c r="L130" s="207"/>
    </row>
    <row r="131" spans="1:12" ht="15">
      <c r="A131" s="205"/>
      <c r="B131" s="206"/>
      <c r="C131" s="187"/>
      <c r="D131" s="187"/>
      <c r="E131" s="188"/>
      <c r="F131" s="188"/>
      <c r="G131" s="188"/>
      <c r="H131" s="188"/>
      <c r="I131" s="188"/>
      <c r="J131" s="188"/>
      <c r="K131" s="188"/>
      <c r="L131" s="207"/>
    </row>
    <row r="132" spans="1:12" ht="15">
      <c r="A132" s="205"/>
      <c r="B132" s="206"/>
      <c r="C132" s="187"/>
      <c r="D132" s="187"/>
      <c r="E132" s="188"/>
      <c r="F132" s="188"/>
      <c r="G132" s="188"/>
      <c r="H132" s="188"/>
      <c r="I132" s="188"/>
      <c r="J132" s="188"/>
      <c r="K132" s="188"/>
      <c r="L132" s="207"/>
    </row>
    <row r="133" spans="1:12" ht="15">
      <c r="A133" s="205"/>
      <c r="B133" s="206"/>
      <c r="C133" s="187"/>
      <c r="D133" s="187"/>
      <c r="E133" s="188"/>
      <c r="F133" s="188"/>
      <c r="G133" s="188"/>
      <c r="H133" s="188"/>
      <c r="I133" s="188"/>
      <c r="J133" s="188"/>
      <c r="K133" s="188"/>
      <c r="L133" s="207"/>
    </row>
    <row r="134" spans="1:12" ht="15">
      <c r="A134" s="205"/>
      <c r="B134" s="206"/>
      <c r="C134" s="187"/>
      <c r="D134" s="187"/>
      <c r="E134" s="188"/>
      <c r="F134" s="188"/>
      <c r="G134" s="188"/>
      <c r="H134" s="188"/>
      <c r="I134" s="188"/>
      <c r="J134" s="188"/>
      <c r="K134" s="188"/>
      <c r="L134" s="207"/>
    </row>
    <row r="135" spans="1:12" ht="15">
      <c r="A135" s="205"/>
      <c r="B135" s="206"/>
      <c r="C135" s="187"/>
      <c r="D135" s="187"/>
      <c r="E135" s="188"/>
      <c r="F135" s="188"/>
      <c r="G135" s="188"/>
      <c r="H135" s="188"/>
      <c r="I135" s="188"/>
      <c r="J135" s="188"/>
      <c r="K135" s="188"/>
      <c r="L135" s="207"/>
    </row>
    <row r="136" spans="1:12" ht="15">
      <c r="A136" s="205"/>
      <c r="B136" s="206"/>
      <c r="C136" s="187"/>
      <c r="D136" s="187"/>
      <c r="E136" s="188"/>
      <c r="F136" s="188"/>
      <c r="G136" s="188"/>
      <c r="H136" s="188"/>
      <c r="I136" s="188"/>
      <c r="J136" s="188"/>
      <c r="K136" s="188"/>
      <c r="L136" s="207"/>
    </row>
    <row r="137" spans="1:12" ht="15">
      <c r="A137" s="205"/>
      <c r="B137" s="206"/>
      <c r="C137" s="187"/>
      <c r="D137" s="187"/>
      <c r="E137" s="188"/>
      <c r="F137" s="188"/>
      <c r="G137" s="188"/>
      <c r="H137" s="188"/>
      <c r="I137" s="188"/>
      <c r="J137" s="188"/>
      <c r="K137" s="188"/>
      <c r="L137" s="207"/>
    </row>
    <row r="138" spans="1:12" ht="15">
      <c r="A138" s="205"/>
      <c r="B138" s="206"/>
      <c r="C138" s="187"/>
      <c r="D138" s="187"/>
      <c r="E138" s="188"/>
      <c r="F138" s="188"/>
      <c r="G138" s="188"/>
      <c r="H138" s="188"/>
      <c r="I138" s="188"/>
      <c r="J138" s="188"/>
      <c r="K138" s="188"/>
      <c r="L138" s="207"/>
    </row>
    <row r="139" spans="1:12" ht="15">
      <c r="A139" s="205"/>
      <c r="B139" s="206"/>
      <c r="C139" s="187"/>
      <c r="D139" s="187"/>
      <c r="E139" s="188"/>
      <c r="F139" s="188"/>
      <c r="G139" s="188"/>
      <c r="H139" s="188"/>
      <c r="I139" s="188"/>
      <c r="J139" s="188"/>
      <c r="K139" s="188"/>
      <c r="L139" s="207"/>
    </row>
    <row r="140" spans="1:12" ht="15">
      <c r="A140" s="205"/>
      <c r="B140" s="206"/>
      <c r="C140" s="187"/>
      <c r="D140" s="187"/>
      <c r="E140" s="188"/>
      <c r="F140" s="188"/>
      <c r="G140" s="188"/>
      <c r="H140" s="188"/>
      <c r="I140" s="188"/>
      <c r="J140" s="188"/>
      <c r="K140" s="188"/>
      <c r="L140" s="207"/>
    </row>
    <row r="141" spans="1:12" ht="15">
      <c r="A141" s="205"/>
      <c r="B141" s="206"/>
      <c r="C141" s="187"/>
      <c r="D141" s="187"/>
      <c r="E141" s="188"/>
      <c r="F141" s="188"/>
      <c r="G141" s="188"/>
      <c r="H141" s="188"/>
      <c r="I141" s="188"/>
      <c r="J141" s="188"/>
      <c r="K141" s="188"/>
      <c r="L141" s="207"/>
    </row>
    <row r="142" spans="1:12" ht="15">
      <c r="A142" s="205"/>
      <c r="B142" s="206"/>
      <c r="C142" s="187"/>
      <c r="D142" s="187"/>
      <c r="E142" s="188"/>
      <c r="F142" s="188"/>
      <c r="G142" s="188"/>
      <c r="H142" s="188"/>
      <c r="I142" s="188"/>
      <c r="J142" s="188"/>
      <c r="K142" s="188"/>
      <c r="L142" s="207"/>
    </row>
    <row r="143" spans="1:12" ht="15">
      <c r="A143" s="205"/>
      <c r="B143" s="206"/>
      <c r="C143" s="187"/>
      <c r="D143" s="187"/>
      <c r="E143" s="188"/>
      <c r="F143" s="188"/>
      <c r="G143" s="188"/>
      <c r="H143" s="188"/>
      <c r="I143" s="188"/>
      <c r="J143" s="188"/>
      <c r="K143" s="188"/>
      <c r="L143" s="207"/>
    </row>
    <row r="144" spans="1:12" ht="15">
      <c r="A144" s="205"/>
      <c r="B144" s="206"/>
      <c r="C144" s="187"/>
      <c r="D144" s="187"/>
      <c r="E144" s="188"/>
      <c r="F144" s="188"/>
      <c r="G144" s="188"/>
      <c r="H144" s="188"/>
      <c r="I144" s="188"/>
      <c r="J144" s="188"/>
      <c r="K144" s="188"/>
      <c r="L144" s="207"/>
    </row>
    <row r="145" spans="1:12" ht="15">
      <c r="A145" s="205"/>
      <c r="B145" s="206"/>
      <c r="C145" s="187"/>
      <c r="D145" s="187"/>
      <c r="E145" s="188"/>
      <c r="F145" s="188"/>
      <c r="G145" s="188"/>
      <c r="H145" s="188"/>
      <c r="I145" s="188"/>
      <c r="J145" s="188"/>
      <c r="K145" s="188"/>
      <c r="L145" s="207"/>
    </row>
    <row r="146" spans="1:12" ht="15">
      <c r="A146" s="205"/>
      <c r="B146" s="206"/>
      <c r="C146" s="187"/>
      <c r="D146" s="187"/>
      <c r="E146" s="188"/>
      <c r="F146" s="188"/>
      <c r="G146" s="188"/>
      <c r="H146" s="188"/>
      <c r="I146" s="188"/>
      <c r="J146" s="188"/>
      <c r="K146" s="188"/>
      <c r="L146" s="207"/>
    </row>
    <row r="147" spans="1:12" ht="15">
      <c r="A147" s="205"/>
      <c r="B147" s="206"/>
      <c r="C147" s="187"/>
      <c r="D147" s="187"/>
      <c r="E147" s="188"/>
      <c r="F147" s="188"/>
      <c r="G147" s="188"/>
      <c r="H147" s="188"/>
      <c r="I147" s="188"/>
      <c r="J147" s="188"/>
      <c r="K147" s="188"/>
      <c r="L147" s="207"/>
    </row>
    <row r="148" spans="1:12" ht="15">
      <c r="A148" s="205"/>
      <c r="B148" s="206"/>
      <c r="C148" s="187"/>
      <c r="D148" s="187"/>
      <c r="E148" s="188"/>
      <c r="F148" s="188"/>
      <c r="G148" s="188"/>
      <c r="H148" s="188"/>
      <c r="I148" s="188"/>
      <c r="J148" s="188"/>
      <c r="K148" s="188"/>
      <c r="L148" s="207"/>
    </row>
    <row r="149" spans="1:12" ht="15">
      <c r="A149" s="205"/>
      <c r="B149" s="206"/>
      <c r="C149" s="187"/>
      <c r="D149" s="187"/>
      <c r="E149" s="188"/>
      <c r="F149" s="188"/>
      <c r="G149" s="188"/>
      <c r="H149" s="188"/>
      <c r="I149" s="188"/>
      <c r="J149" s="188"/>
      <c r="K149" s="188"/>
      <c r="L149" s="207"/>
    </row>
    <row r="150" spans="1:12" ht="15">
      <c r="A150" s="205"/>
      <c r="B150" s="206"/>
      <c r="C150" s="187"/>
      <c r="D150" s="187"/>
      <c r="E150" s="188"/>
      <c r="F150" s="188"/>
      <c r="G150" s="188"/>
      <c r="H150" s="188"/>
      <c r="I150" s="188"/>
      <c r="J150" s="188"/>
      <c r="K150" s="188"/>
      <c r="L150" s="207"/>
    </row>
    <row r="151" spans="1:12" ht="15">
      <c r="A151" s="205"/>
      <c r="B151" s="186"/>
      <c r="C151" s="187"/>
      <c r="D151" s="187"/>
      <c r="E151" s="188"/>
      <c r="F151" s="188"/>
      <c r="G151" s="188"/>
      <c r="H151" s="188"/>
      <c r="I151" s="188"/>
      <c r="J151" s="188"/>
      <c r="K151" s="188"/>
      <c r="L151" s="207"/>
    </row>
    <row r="152" spans="1:12" ht="15">
      <c r="A152" s="205"/>
      <c r="B152" s="186"/>
      <c r="C152" s="187"/>
      <c r="D152" s="187"/>
      <c r="E152" s="188"/>
      <c r="F152" s="188"/>
      <c r="G152" s="188"/>
      <c r="H152" s="188"/>
      <c r="I152" s="188"/>
      <c r="J152" s="188"/>
      <c r="K152" s="188"/>
      <c r="L152" s="207"/>
    </row>
    <row r="153" spans="1:12" ht="15">
      <c r="A153" s="205"/>
      <c r="B153" s="186"/>
      <c r="C153" s="187"/>
      <c r="D153" s="187"/>
      <c r="E153" s="188"/>
      <c r="F153" s="188"/>
      <c r="G153" s="188"/>
      <c r="H153" s="188"/>
      <c r="I153" s="188"/>
      <c r="J153" s="188"/>
      <c r="K153" s="188"/>
      <c r="L153" s="207"/>
    </row>
    <row r="154" spans="1:12" ht="15">
      <c r="A154" s="205"/>
      <c r="B154" s="186"/>
      <c r="C154" s="187"/>
      <c r="D154" s="187"/>
      <c r="E154" s="188"/>
      <c r="F154" s="188"/>
      <c r="G154" s="188"/>
      <c r="H154" s="188"/>
      <c r="I154" s="188"/>
      <c r="J154" s="188"/>
      <c r="K154" s="188"/>
      <c r="L154" s="207"/>
    </row>
    <row r="155" spans="1:12" ht="15">
      <c r="A155" s="205"/>
      <c r="B155" s="186"/>
      <c r="C155" s="187"/>
      <c r="D155" s="187"/>
      <c r="E155" s="188"/>
      <c r="F155" s="188"/>
      <c r="G155" s="188"/>
      <c r="H155" s="188"/>
      <c r="I155" s="188"/>
      <c r="J155" s="188"/>
      <c r="K155" s="188"/>
      <c r="L155" s="207"/>
    </row>
    <row r="156" spans="1:12" ht="15">
      <c r="A156" s="205"/>
      <c r="B156" s="186"/>
      <c r="C156" s="187"/>
      <c r="D156" s="187"/>
      <c r="E156" s="188"/>
      <c r="F156" s="188"/>
      <c r="G156" s="188"/>
      <c r="H156" s="188"/>
      <c r="I156" s="188"/>
      <c r="J156" s="188"/>
      <c r="K156" s="188"/>
      <c r="L156" s="207"/>
    </row>
    <row r="157" spans="1:12" ht="15">
      <c r="A157" s="205"/>
      <c r="B157" s="205"/>
      <c r="C157" s="205"/>
      <c r="D157" s="205"/>
      <c r="E157" s="188"/>
      <c r="F157" s="188"/>
      <c r="G157" s="188"/>
      <c r="H157" s="188"/>
      <c r="I157" s="188"/>
      <c r="J157" s="188"/>
      <c r="K157" s="188"/>
      <c r="L157" s="207"/>
    </row>
    <row r="158" spans="1:12" ht="15">
      <c r="A158" s="205"/>
      <c r="B158" s="205"/>
      <c r="C158" s="205"/>
      <c r="D158" s="205"/>
      <c r="E158" s="188"/>
      <c r="F158" s="188"/>
      <c r="G158" s="188"/>
      <c r="H158" s="188"/>
      <c r="I158" s="188"/>
      <c r="J158" s="188"/>
      <c r="K158" s="188"/>
      <c r="L158" s="207"/>
    </row>
    <row r="159" spans="1:12" ht="15">
      <c r="A159" s="205"/>
      <c r="B159" s="205"/>
      <c r="C159" s="205"/>
      <c r="D159" s="205"/>
      <c r="E159" s="188"/>
      <c r="F159" s="188"/>
      <c r="G159" s="188"/>
      <c r="H159" s="188"/>
      <c r="I159" s="188"/>
      <c r="J159" s="188"/>
      <c r="K159" s="188"/>
      <c r="L159" s="207"/>
    </row>
    <row r="160" spans="1:12" ht="15">
      <c r="A160" s="205"/>
      <c r="B160" s="205"/>
      <c r="C160" s="205"/>
      <c r="D160" s="205"/>
      <c r="E160" s="188"/>
      <c r="F160" s="188"/>
      <c r="G160" s="188"/>
      <c r="H160" s="188"/>
      <c r="I160" s="188"/>
      <c r="J160" s="188"/>
      <c r="K160" s="188"/>
      <c r="L160" s="207"/>
    </row>
    <row r="161" spans="1:12" ht="15">
      <c r="A161" s="205"/>
      <c r="B161" s="205"/>
      <c r="C161" s="205"/>
      <c r="D161" s="205"/>
      <c r="E161" s="188"/>
      <c r="F161" s="188"/>
      <c r="G161" s="188"/>
      <c r="H161" s="188"/>
      <c r="I161" s="188"/>
      <c r="J161" s="188"/>
      <c r="K161" s="188"/>
      <c r="L161" s="207"/>
    </row>
    <row r="162" spans="1:12" ht="15">
      <c r="A162" s="205"/>
      <c r="B162" s="205"/>
      <c r="C162" s="205"/>
      <c r="D162" s="205"/>
      <c r="E162" s="188"/>
      <c r="F162" s="188"/>
      <c r="G162" s="188"/>
      <c r="H162" s="188"/>
      <c r="I162" s="188"/>
      <c r="J162" s="188"/>
      <c r="K162" s="188"/>
      <c r="L162" s="207"/>
    </row>
    <row r="163" spans="1:12" ht="15">
      <c r="A163" s="205"/>
      <c r="B163" s="205"/>
      <c r="C163" s="205"/>
      <c r="D163" s="205"/>
      <c r="E163" s="188"/>
      <c r="F163" s="188"/>
      <c r="G163" s="188"/>
      <c r="H163" s="188"/>
      <c r="I163" s="188"/>
      <c r="J163" s="188"/>
      <c r="K163" s="188"/>
      <c r="L163" s="207"/>
    </row>
    <row r="164" spans="1:12" ht="15">
      <c r="A164" s="205"/>
      <c r="B164" s="205"/>
      <c r="C164" s="205"/>
      <c r="D164" s="205"/>
      <c r="E164" s="188"/>
      <c r="F164" s="188"/>
      <c r="G164" s="188"/>
      <c r="H164" s="188"/>
      <c r="I164" s="188"/>
      <c r="J164" s="188"/>
      <c r="K164" s="188"/>
      <c r="L164" s="207"/>
    </row>
    <row r="165" spans="1:12" ht="15">
      <c r="A165" s="205"/>
      <c r="B165" s="205"/>
      <c r="C165" s="205"/>
      <c r="D165" s="205"/>
      <c r="E165" s="188"/>
      <c r="F165" s="188"/>
      <c r="G165" s="188"/>
      <c r="H165" s="188"/>
      <c r="I165" s="188"/>
      <c r="J165" s="188"/>
      <c r="K165" s="188"/>
      <c r="L165" s="207"/>
    </row>
    <row r="166" spans="1:12" ht="15">
      <c r="A166" s="205"/>
      <c r="B166" s="205"/>
      <c r="C166" s="205"/>
      <c r="D166" s="205"/>
      <c r="E166" s="188"/>
      <c r="F166" s="188"/>
      <c r="G166" s="188"/>
      <c r="H166" s="188"/>
      <c r="I166" s="188"/>
      <c r="J166" s="188"/>
      <c r="K166" s="188"/>
      <c r="L166" s="207"/>
    </row>
    <row r="167" spans="1:12" ht="15">
      <c r="A167" s="205"/>
      <c r="B167" s="205"/>
      <c r="C167" s="205"/>
      <c r="D167" s="205"/>
      <c r="E167" s="188"/>
      <c r="F167" s="188"/>
      <c r="G167" s="188"/>
      <c r="H167" s="188"/>
      <c r="I167" s="188"/>
      <c r="J167" s="188"/>
      <c r="K167" s="188"/>
      <c r="L167" s="207"/>
    </row>
    <row r="168" spans="1:12" ht="15">
      <c r="A168" s="205"/>
      <c r="B168" s="205"/>
      <c r="C168" s="205"/>
      <c r="D168" s="205"/>
      <c r="E168" s="188"/>
      <c r="F168" s="188"/>
      <c r="G168" s="188"/>
      <c r="H168" s="188"/>
      <c r="I168" s="188"/>
      <c r="J168" s="188"/>
      <c r="K168" s="188"/>
      <c r="L168" s="207"/>
    </row>
    <row r="169" spans="1:12" ht="15">
      <c r="A169" s="205"/>
      <c r="B169" s="205"/>
      <c r="C169" s="205"/>
      <c r="D169" s="205"/>
      <c r="E169" s="188"/>
      <c r="F169" s="188"/>
      <c r="G169" s="188"/>
      <c r="H169" s="188"/>
      <c r="I169" s="188"/>
      <c r="J169" s="188"/>
      <c r="K169" s="188"/>
      <c r="L169" s="207"/>
    </row>
    <row r="170" spans="1:12" ht="15">
      <c r="A170" s="205"/>
      <c r="B170" s="205"/>
      <c r="C170" s="205"/>
      <c r="D170" s="205"/>
      <c r="E170" s="188"/>
      <c r="F170" s="188"/>
      <c r="G170" s="188"/>
      <c r="H170" s="188"/>
      <c r="I170" s="188"/>
      <c r="J170" s="188"/>
      <c r="K170" s="188"/>
      <c r="L170" s="207"/>
    </row>
    <row r="171" spans="1:12" ht="15">
      <c r="A171" s="205"/>
      <c r="B171" s="205"/>
      <c r="C171" s="205"/>
      <c r="D171" s="205"/>
      <c r="E171" s="188"/>
      <c r="F171" s="188"/>
      <c r="G171" s="188"/>
      <c r="H171" s="188"/>
      <c r="I171" s="188"/>
      <c r="J171" s="188"/>
      <c r="K171" s="188"/>
      <c r="L171" s="207"/>
    </row>
    <row r="172" spans="1:12" ht="15">
      <c r="A172" s="205"/>
      <c r="B172" s="205"/>
      <c r="C172" s="205"/>
      <c r="D172" s="205"/>
      <c r="E172" s="188"/>
      <c r="F172" s="188"/>
      <c r="G172" s="188"/>
      <c r="H172" s="188"/>
      <c r="I172" s="188"/>
      <c r="J172" s="188"/>
      <c r="K172" s="188"/>
      <c r="L172" s="207"/>
    </row>
    <row r="173" spans="1:12" ht="15">
      <c r="A173" s="205"/>
      <c r="B173" s="205"/>
      <c r="C173" s="205"/>
      <c r="D173" s="205"/>
      <c r="E173" s="188"/>
      <c r="F173" s="188"/>
      <c r="G173" s="188"/>
      <c r="H173" s="188"/>
      <c r="I173" s="188"/>
      <c r="J173" s="188"/>
      <c r="K173" s="188"/>
      <c r="L173" s="207"/>
    </row>
    <row r="174" spans="1:12" ht="15">
      <c r="A174" s="205"/>
      <c r="B174" s="205"/>
      <c r="C174" s="205"/>
      <c r="D174" s="205"/>
      <c r="E174" s="188"/>
      <c r="F174" s="188"/>
      <c r="G174" s="188"/>
      <c r="H174" s="188"/>
      <c r="I174" s="188"/>
      <c r="J174" s="188"/>
      <c r="K174" s="188"/>
      <c r="L174" s="207"/>
    </row>
    <row r="175" spans="1:12" ht="15">
      <c r="A175" s="205"/>
      <c r="B175" s="205"/>
      <c r="C175" s="205"/>
      <c r="D175" s="205"/>
      <c r="E175" s="188"/>
      <c r="F175" s="188"/>
      <c r="G175" s="188"/>
      <c r="H175" s="188"/>
      <c r="I175" s="188"/>
      <c r="J175" s="188"/>
      <c r="K175" s="188"/>
      <c r="L175" s="207"/>
    </row>
    <row r="176" spans="1:12" ht="15">
      <c r="A176" s="205"/>
      <c r="B176" s="205"/>
      <c r="C176" s="205"/>
      <c r="D176" s="205"/>
      <c r="E176" s="188"/>
      <c r="F176" s="188"/>
      <c r="G176" s="188"/>
      <c r="H176" s="188"/>
      <c r="I176" s="188"/>
      <c r="J176" s="188"/>
      <c r="K176" s="188"/>
      <c r="L176" s="207"/>
    </row>
    <row r="177" spans="1:12" ht="15">
      <c r="A177" s="205"/>
      <c r="B177" s="205"/>
      <c r="C177" s="205"/>
      <c r="D177" s="205"/>
      <c r="E177" s="188"/>
      <c r="F177" s="188"/>
      <c r="G177" s="188"/>
      <c r="H177" s="188"/>
      <c r="I177" s="188"/>
      <c r="J177" s="188"/>
      <c r="K177" s="188"/>
      <c r="L177" s="207"/>
    </row>
    <row r="178" spans="1:12" ht="15">
      <c r="A178" s="205"/>
      <c r="B178" s="205"/>
      <c r="C178" s="205"/>
      <c r="D178" s="205"/>
      <c r="E178" s="188"/>
      <c r="F178" s="188"/>
      <c r="G178" s="188"/>
      <c r="H178" s="188"/>
      <c r="I178" s="188"/>
      <c r="J178" s="188"/>
      <c r="K178" s="188"/>
      <c r="L178" s="207"/>
    </row>
    <row r="179" spans="1:12" ht="15">
      <c r="A179" s="205"/>
      <c r="B179" s="205"/>
      <c r="C179" s="205"/>
      <c r="D179" s="205"/>
      <c r="E179" s="188"/>
      <c r="F179" s="188"/>
      <c r="G179" s="188"/>
      <c r="H179" s="188"/>
      <c r="I179" s="188"/>
      <c r="J179" s="188"/>
      <c r="K179" s="188"/>
      <c r="L179" s="207"/>
    </row>
    <row r="180" spans="1:12" ht="15">
      <c r="A180" s="205"/>
      <c r="B180" s="205"/>
      <c r="C180" s="205"/>
      <c r="D180" s="205"/>
      <c r="E180" s="188"/>
      <c r="F180" s="188"/>
      <c r="G180" s="188"/>
      <c r="H180" s="188"/>
      <c r="I180" s="188"/>
      <c r="J180" s="188"/>
      <c r="K180" s="188"/>
      <c r="L180" s="207"/>
    </row>
    <row r="181" spans="1:12" ht="15">
      <c r="A181" s="205"/>
      <c r="B181" s="205"/>
      <c r="C181" s="205"/>
      <c r="D181" s="205"/>
      <c r="E181" s="188"/>
      <c r="F181" s="188"/>
      <c r="G181" s="188"/>
      <c r="H181" s="188"/>
      <c r="I181" s="188"/>
      <c r="J181" s="188"/>
      <c r="K181" s="188"/>
      <c r="L181" s="207"/>
    </row>
    <row r="182" spans="1:12" ht="15">
      <c r="A182" s="205"/>
      <c r="B182" s="205"/>
      <c r="C182" s="205"/>
      <c r="D182" s="205"/>
      <c r="E182" s="188"/>
      <c r="F182" s="188"/>
      <c r="G182" s="188"/>
      <c r="H182" s="188"/>
      <c r="I182" s="188"/>
      <c r="J182" s="188"/>
      <c r="K182" s="188"/>
      <c r="L182" s="207"/>
    </row>
    <row r="183" spans="1:12" ht="15">
      <c r="A183" s="205"/>
      <c r="B183" s="205"/>
      <c r="C183" s="205"/>
      <c r="D183" s="205"/>
      <c r="E183" s="188"/>
      <c r="F183" s="188"/>
      <c r="G183" s="188"/>
      <c r="H183" s="188"/>
      <c r="I183" s="188"/>
      <c r="J183" s="188"/>
      <c r="K183" s="188"/>
      <c r="L183" s="207"/>
    </row>
    <row r="184" spans="1:12" ht="15">
      <c r="A184" s="205"/>
      <c r="B184" s="205"/>
      <c r="C184" s="205"/>
      <c r="D184" s="205"/>
      <c r="E184" s="188"/>
      <c r="F184" s="188"/>
      <c r="G184" s="188"/>
      <c r="H184" s="188"/>
      <c r="I184" s="188"/>
      <c r="J184" s="188"/>
      <c r="K184" s="188"/>
      <c r="L184" s="207"/>
    </row>
    <row r="185" spans="1:12" ht="15">
      <c r="A185" s="205"/>
      <c r="B185" s="205"/>
      <c r="C185" s="205"/>
      <c r="D185" s="205"/>
      <c r="E185" s="188"/>
      <c r="F185" s="188"/>
      <c r="G185" s="188"/>
      <c r="H185" s="188"/>
      <c r="I185" s="188"/>
      <c r="J185" s="188"/>
      <c r="K185" s="188"/>
      <c r="L185" s="207"/>
    </row>
    <row r="186" spans="1:12" ht="15">
      <c r="A186" s="205"/>
      <c r="B186" s="205"/>
      <c r="C186" s="205"/>
      <c r="D186" s="205"/>
      <c r="E186" s="188"/>
      <c r="F186" s="188"/>
      <c r="G186" s="188"/>
      <c r="H186" s="188"/>
      <c r="I186" s="188"/>
      <c r="J186" s="188"/>
      <c r="K186" s="188"/>
      <c r="L186" s="207"/>
    </row>
  </sheetData>
  <sheetProtection selectLockedCells="1" selectUnlockedCells="1"/>
  <mergeCells count="11">
    <mergeCell ref="A6:K6"/>
    <mergeCell ref="A8:A10"/>
    <mergeCell ref="B8:B10"/>
    <mergeCell ref="C8:C10"/>
    <mergeCell ref="D8:D10"/>
    <mergeCell ref="A20:A22"/>
    <mergeCell ref="B20:B22"/>
    <mergeCell ref="E8:E10"/>
    <mergeCell ref="B58:D58"/>
    <mergeCell ref="L8:L10"/>
    <mergeCell ref="I9:K9"/>
  </mergeCells>
  <printOptions horizontalCentered="1"/>
  <pageMargins left="0.5511811023622047" right="0.5511811023622047" top="0.7874015748031497" bottom="0.7086614173228347" header="0.5118110236220472" footer="0.5118110236220472"/>
  <pageSetup fitToHeight="1" fitToWidth="1" orientation="landscape" paperSize="9" scale="61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90" zoomScaleSheetLayoutView="90" zoomScalePageLayoutView="0" workbookViewId="0" topLeftCell="A59">
      <selection activeCell="K65" sqref="K65"/>
    </sheetView>
  </sheetViews>
  <sheetFormatPr defaultColWidth="8.57421875" defaultRowHeight="12.75"/>
  <cols>
    <col min="1" max="3" width="8.57421875" style="0" customWidth="1"/>
    <col min="4" max="4" width="36.421875" style="0" customWidth="1"/>
    <col min="5" max="5" width="13.7109375" style="0" customWidth="1"/>
    <col min="6" max="6" width="17.140625" style="0" customWidth="1"/>
    <col min="7" max="8" width="13.7109375" style="0" customWidth="1"/>
    <col min="9" max="9" width="14.8515625" style="0" customWidth="1"/>
    <col min="10" max="10" width="12.00390625" style="0" customWidth="1"/>
    <col min="11" max="12" width="8.57421875" style="0" customWidth="1"/>
    <col min="13" max="13" width="25.7109375" style="0" customWidth="1"/>
  </cols>
  <sheetData>
    <row r="1" spans="1:18" ht="15">
      <c r="A1" s="834"/>
      <c r="B1" s="834"/>
      <c r="C1" s="834"/>
      <c r="D1" s="834"/>
      <c r="E1" s="834"/>
      <c r="F1" s="834"/>
      <c r="G1" s="834"/>
      <c r="H1" s="834"/>
      <c r="I1" s="834"/>
      <c r="J1" s="834"/>
      <c r="K1" s="835" t="s">
        <v>230</v>
      </c>
      <c r="L1" s="834"/>
      <c r="M1" s="836"/>
      <c r="N1" s="834"/>
      <c r="O1" s="834"/>
      <c r="P1" s="834"/>
      <c r="Q1" s="834"/>
      <c r="R1" s="834"/>
    </row>
    <row r="2" spans="1:18" ht="14.25">
      <c r="A2" s="834"/>
      <c r="B2" s="834"/>
      <c r="C2" s="834"/>
      <c r="D2" s="834"/>
      <c r="E2" s="834"/>
      <c r="F2" s="834"/>
      <c r="G2" s="834"/>
      <c r="H2" s="834"/>
      <c r="I2" s="834"/>
      <c r="J2" s="834"/>
      <c r="K2" s="836" t="s">
        <v>808</v>
      </c>
      <c r="L2" s="836"/>
      <c r="M2" s="836"/>
      <c r="N2" s="834"/>
      <c r="O2" s="834"/>
      <c r="P2" s="834"/>
      <c r="Q2" s="834"/>
      <c r="R2" s="834"/>
    </row>
    <row r="3" spans="1:18" ht="14.25">
      <c r="A3" s="834"/>
      <c r="B3" s="834"/>
      <c r="C3" s="834"/>
      <c r="D3" s="834"/>
      <c r="E3" s="834"/>
      <c r="F3" s="834"/>
      <c r="G3" s="834"/>
      <c r="H3" s="834"/>
      <c r="I3" s="834"/>
      <c r="J3" s="834"/>
      <c r="K3" s="837" t="s">
        <v>809</v>
      </c>
      <c r="L3" s="836"/>
      <c r="M3" s="836"/>
      <c r="N3" s="834"/>
      <c r="O3" s="834"/>
      <c r="P3" s="834"/>
      <c r="Q3" s="834"/>
      <c r="R3" s="834"/>
    </row>
    <row r="4" spans="1:18" ht="14.25">
      <c r="A4" s="834"/>
      <c r="B4" s="834"/>
      <c r="C4" s="834"/>
      <c r="D4" s="834"/>
      <c r="E4" s="834"/>
      <c r="F4" s="834"/>
      <c r="G4" s="834"/>
      <c r="H4" s="834"/>
      <c r="I4" s="834"/>
      <c r="J4" s="834"/>
      <c r="K4" s="837"/>
      <c r="L4" s="834"/>
      <c r="M4" s="836"/>
      <c r="N4" s="834"/>
      <c r="O4" s="834"/>
      <c r="P4" s="834"/>
      <c r="Q4" s="834"/>
      <c r="R4" s="834"/>
    </row>
    <row r="5" spans="1:18" ht="15">
      <c r="A5" s="834"/>
      <c r="B5" s="834"/>
      <c r="C5" s="834"/>
      <c r="D5" s="834"/>
      <c r="E5" s="834"/>
      <c r="F5" s="834"/>
      <c r="G5" s="834"/>
      <c r="H5" s="834"/>
      <c r="I5" s="834"/>
      <c r="J5" s="834"/>
      <c r="K5" s="838"/>
      <c r="L5" s="834"/>
      <c r="M5" s="836"/>
      <c r="N5" s="834"/>
      <c r="O5" s="834"/>
      <c r="P5" s="834"/>
      <c r="Q5" s="834"/>
      <c r="R5" s="834"/>
    </row>
    <row r="6" spans="1:18" ht="29.25" customHeight="1">
      <c r="A6" s="834"/>
      <c r="B6" s="1548" t="s">
        <v>839</v>
      </c>
      <c r="C6" s="1548"/>
      <c r="D6" s="1548"/>
      <c r="E6" s="1548"/>
      <c r="F6" s="1548"/>
      <c r="G6" s="1548"/>
      <c r="H6" s="1548"/>
      <c r="I6" s="1548"/>
      <c r="J6" s="839"/>
      <c r="K6" s="840"/>
      <c r="L6" s="840"/>
      <c r="M6" s="834"/>
      <c r="N6" s="834"/>
      <c r="O6" s="834"/>
      <c r="P6" s="834"/>
      <c r="Q6" s="834"/>
      <c r="R6" s="834"/>
    </row>
    <row r="7" spans="1:18" ht="15" thickBot="1">
      <c r="A7" s="834"/>
      <c r="B7" s="834"/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834"/>
      <c r="R7" s="834"/>
    </row>
    <row r="8" spans="1:18" ht="51.75" customHeight="1" thickBot="1">
      <c r="A8" s="841" t="s">
        <v>171</v>
      </c>
      <c r="B8" s="842" t="s">
        <v>231</v>
      </c>
      <c r="C8" s="842" t="s">
        <v>39</v>
      </c>
      <c r="D8" s="842" t="s">
        <v>2</v>
      </c>
      <c r="E8" s="842" t="s">
        <v>41</v>
      </c>
      <c r="F8" s="1555" t="s">
        <v>176</v>
      </c>
      <c r="G8" s="1549" t="s">
        <v>232</v>
      </c>
      <c r="H8" s="1549"/>
      <c r="I8" s="1550" t="s">
        <v>879</v>
      </c>
      <c r="J8" s="843" t="s">
        <v>233</v>
      </c>
      <c r="K8" s="1551" t="s">
        <v>234</v>
      </c>
      <c r="L8" s="1551"/>
      <c r="M8" s="1551"/>
      <c r="N8" s="844"/>
      <c r="O8" s="844"/>
      <c r="P8" s="844"/>
      <c r="Q8" s="844"/>
      <c r="R8" s="844"/>
    </row>
    <row r="9" spans="1:18" ht="12.75">
      <c r="A9" s="845"/>
      <c r="B9" s="846"/>
      <c r="C9" s="846"/>
      <c r="D9" s="846"/>
      <c r="E9" s="846"/>
      <c r="F9" s="1555"/>
      <c r="G9" s="847" t="s">
        <v>235</v>
      </c>
      <c r="H9" s="847" t="s">
        <v>236</v>
      </c>
      <c r="I9" s="1550"/>
      <c r="J9" s="848" t="s">
        <v>237</v>
      </c>
      <c r="K9" s="1551"/>
      <c r="L9" s="1551"/>
      <c r="M9" s="1551"/>
      <c r="N9" s="849"/>
      <c r="O9" s="849"/>
      <c r="P9" s="849"/>
      <c r="Q9" s="849"/>
      <c r="R9" s="849"/>
    </row>
    <row r="10" spans="1:18" ht="12.75">
      <c r="A10" s="850">
        <v>1</v>
      </c>
      <c r="B10" s="851">
        <v>2</v>
      </c>
      <c r="C10" s="851">
        <v>3</v>
      </c>
      <c r="D10" s="851">
        <v>4</v>
      </c>
      <c r="E10" s="851">
        <v>5</v>
      </c>
      <c r="F10" s="851">
        <v>6</v>
      </c>
      <c r="G10" s="852">
        <v>7</v>
      </c>
      <c r="H10" s="852">
        <v>8</v>
      </c>
      <c r="I10" s="852">
        <v>9</v>
      </c>
      <c r="J10" s="852">
        <v>10</v>
      </c>
      <c r="K10" s="1552">
        <v>11</v>
      </c>
      <c r="L10" s="1552"/>
      <c r="M10" s="1552"/>
      <c r="N10" s="844"/>
      <c r="O10" s="844"/>
      <c r="P10" s="853"/>
      <c r="Q10" s="853"/>
      <c r="R10" s="853"/>
    </row>
    <row r="11" spans="1:18" ht="14.25">
      <c r="A11" s="854"/>
      <c r="B11" s="849"/>
      <c r="C11" s="849"/>
      <c r="D11" s="849"/>
      <c r="E11" s="855"/>
      <c r="F11" s="856"/>
      <c r="G11" s="857"/>
      <c r="H11" s="857"/>
      <c r="I11" s="855"/>
      <c r="J11" s="857"/>
      <c r="K11" s="849"/>
      <c r="L11" s="849"/>
      <c r="M11" s="858"/>
      <c r="N11" s="834"/>
      <c r="O11" s="834"/>
      <c r="P11" s="849"/>
      <c r="Q11" s="849"/>
      <c r="R11" s="849"/>
    </row>
    <row r="12" spans="1:18" ht="12.75">
      <c r="A12" s="1559" t="s">
        <v>238</v>
      </c>
      <c r="B12" s="1559"/>
      <c r="C12" s="1559"/>
      <c r="D12" s="1559"/>
      <c r="E12" s="859">
        <f>E13+E14</f>
        <v>4014233.4699999997</v>
      </c>
      <c r="F12" s="859">
        <f>F13+F14</f>
        <v>4810341.470000001</v>
      </c>
      <c r="G12" s="860">
        <f>G13+G14</f>
        <v>3375573</v>
      </c>
      <c r="H12" s="860">
        <f>H13+H14</f>
        <v>1434768.47</v>
      </c>
      <c r="I12" s="859">
        <f>I13+I14</f>
        <v>4748744.36</v>
      </c>
      <c r="J12" s="901">
        <f aca="true" t="shared" si="0" ref="J12:J17">I12/F12*100</f>
        <v>98.71948570836074</v>
      </c>
      <c r="K12" s="862"/>
      <c r="L12" s="863"/>
      <c r="M12" s="864"/>
      <c r="N12" s="865"/>
      <c r="O12" s="865"/>
      <c r="P12" s="865"/>
      <c r="Q12" s="865"/>
      <c r="R12" s="865"/>
    </row>
    <row r="13" spans="1:18" ht="12.75" customHeight="1">
      <c r="A13" s="866" t="s">
        <v>239</v>
      </c>
      <c r="B13" s="867"/>
      <c r="C13" s="867"/>
      <c r="D13" s="868"/>
      <c r="E13" s="869">
        <f>E16+E33</f>
        <v>3707733.4699999997</v>
      </c>
      <c r="F13" s="869">
        <f>F16+F33</f>
        <v>3901841.47</v>
      </c>
      <c r="G13" s="870">
        <f>G16+G33</f>
        <v>3375573</v>
      </c>
      <c r="H13" s="870">
        <f>H16+H33</f>
        <v>526268.47</v>
      </c>
      <c r="I13" s="869">
        <f>I16+I33</f>
        <v>3895487.67</v>
      </c>
      <c r="J13" s="861">
        <f t="shared" si="0"/>
        <v>99.83715894023752</v>
      </c>
      <c r="K13" s="871"/>
      <c r="L13" s="872"/>
      <c r="M13" s="873"/>
      <c r="N13" s="872"/>
      <c r="O13" s="872"/>
      <c r="P13" s="872"/>
      <c r="Q13" s="872"/>
      <c r="R13" s="872"/>
    </row>
    <row r="14" spans="1:18" ht="13.5">
      <c r="A14" s="874" t="s">
        <v>240</v>
      </c>
      <c r="B14" s="875"/>
      <c r="C14" s="875"/>
      <c r="D14" s="876"/>
      <c r="E14" s="877">
        <f>E25+E37</f>
        <v>306500</v>
      </c>
      <c r="F14" s="877">
        <f>F25+F37</f>
        <v>908500</v>
      </c>
      <c r="G14" s="878">
        <f>G25+G37</f>
        <v>0</v>
      </c>
      <c r="H14" s="878">
        <f>H25+H37</f>
        <v>908500</v>
      </c>
      <c r="I14" s="877">
        <f>I25+I37</f>
        <v>853256.6900000001</v>
      </c>
      <c r="J14" s="1355">
        <f t="shared" si="0"/>
        <v>93.91928343423226</v>
      </c>
      <c r="K14" s="875"/>
      <c r="L14" s="875"/>
      <c r="M14" s="879"/>
      <c r="N14" s="872"/>
      <c r="O14" s="872"/>
      <c r="P14" s="872"/>
      <c r="Q14" s="872"/>
      <c r="R14" s="872"/>
    </row>
    <row r="15" spans="1:18" ht="12.75">
      <c r="A15" s="880" t="s">
        <v>241</v>
      </c>
      <c r="B15" s="881"/>
      <c r="C15" s="881"/>
      <c r="D15" s="881"/>
      <c r="E15" s="882">
        <f>E16+E25</f>
        <v>3725997.4699999997</v>
      </c>
      <c r="F15" s="882">
        <f>F16+F25</f>
        <v>4148997.47</v>
      </c>
      <c r="G15" s="883">
        <f>G16+G25</f>
        <v>3375573</v>
      </c>
      <c r="H15" s="883">
        <f>H16+H25</f>
        <v>773424.47</v>
      </c>
      <c r="I15" s="882">
        <f>I16+I25</f>
        <v>4087644.15</v>
      </c>
      <c r="J15" s="901">
        <f t="shared" si="0"/>
        <v>98.52124952006778</v>
      </c>
      <c r="K15" s="884"/>
      <c r="L15" s="884"/>
      <c r="M15" s="885"/>
      <c r="N15" s="886"/>
      <c r="O15" s="886"/>
      <c r="P15" s="886"/>
      <c r="Q15" s="886"/>
      <c r="R15" s="886"/>
    </row>
    <row r="16" spans="1:18" ht="15">
      <c r="A16" s="887" t="s">
        <v>242</v>
      </c>
      <c r="B16" s="888"/>
      <c r="C16" s="888"/>
      <c r="D16" s="889"/>
      <c r="E16" s="890">
        <f>E17+E18+E19+E20+E21+E22+E23+E24</f>
        <v>3669497.4699999997</v>
      </c>
      <c r="F16" s="890">
        <f>F17+F18+F19+F20+F21+F22+F23+F24</f>
        <v>3847497.47</v>
      </c>
      <c r="G16" s="890">
        <f>G17+G18+G19+G20+G21+G22+G23+G24</f>
        <v>3375573</v>
      </c>
      <c r="H16" s="890">
        <f>H17+H18+H19+H20+H21+H22+H23+H24</f>
        <v>471924.47</v>
      </c>
      <c r="I16" s="890">
        <f>I17+I18+I19+I20+I21+I22+I23+I24</f>
        <v>3841144.55</v>
      </c>
      <c r="J16" s="901">
        <f t="shared" si="0"/>
        <v>99.83488176276825</v>
      </c>
      <c r="K16" s="891"/>
      <c r="L16" s="891"/>
      <c r="M16" s="892"/>
      <c r="N16" s="835"/>
      <c r="O16" s="849"/>
      <c r="P16" s="836"/>
      <c r="Q16" s="891"/>
      <c r="R16" s="891"/>
    </row>
    <row r="17" spans="1:16" ht="45" customHeight="1">
      <c r="A17" s="893">
        <v>851</v>
      </c>
      <c r="B17" s="894">
        <v>85154</v>
      </c>
      <c r="C17" s="894">
        <v>2800</v>
      </c>
      <c r="D17" s="894" t="s">
        <v>243</v>
      </c>
      <c r="E17" s="895">
        <v>50000</v>
      </c>
      <c r="F17" s="895">
        <v>50000</v>
      </c>
      <c r="G17" s="896">
        <v>0</v>
      </c>
      <c r="H17" s="896">
        <v>50000</v>
      </c>
      <c r="I17" s="895">
        <v>50000</v>
      </c>
      <c r="J17" s="897">
        <f t="shared" si="0"/>
        <v>100</v>
      </c>
      <c r="K17" s="1556" t="s">
        <v>840</v>
      </c>
      <c r="L17" s="1557"/>
      <c r="M17" s="1558"/>
      <c r="N17" s="835"/>
      <c r="O17" s="834"/>
      <c r="P17" s="836"/>
    </row>
    <row r="18" spans="1:16" ht="15" customHeight="1">
      <c r="A18" s="894">
        <v>900</v>
      </c>
      <c r="B18" s="894">
        <v>90095</v>
      </c>
      <c r="C18" s="894">
        <v>2480</v>
      </c>
      <c r="D18" s="894" t="s">
        <v>243</v>
      </c>
      <c r="E18" s="895">
        <v>62500</v>
      </c>
      <c r="F18" s="895">
        <v>62500</v>
      </c>
      <c r="G18" s="896">
        <f>F18</f>
        <v>62500</v>
      </c>
      <c r="H18" s="896">
        <v>0</v>
      </c>
      <c r="I18" s="895">
        <v>62500</v>
      </c>
      <c r="J18" s="896">
        <f>I18/G18*100</f>
        <v>100</v>
      </c>
      <c r="K18" s="1553"/>
      <c r="L18" s="1553"/>
      <c r="M18" s="1554"/>
      <c r="N18" s="835"/>
      <c r="O18" s="834"/>
      <c r="P18" s="836"/>
    </row>
    <row r="19" spans="1:16" ht="58.5" customHeight="1">
      <c r="A19" s="893">
        <v>900</v>
      </c>
      <c r="B19" s="894">
        <v>90095</v>
      </c>
      <c r="C19" s="894">
        <v>2800</v>
      </c>
      <c r="D19" s="894" t="s">
        <v>243</v>
      </c>
      <c r="E19" s="895">
        <v>45451.02</v>
      </c>
      <c r="F19" s="895">
        <v>45451.02</v>
      </c>
      <c r="G19" s="896">
        <v>0</v>
      </c>
      <c r="H19" s="896">
        <f>F19</f>
        <v>45451.02</v>
      </c>
      <c r="I19" s="895">
        <v>44705.71</v>
      </c>
      <c r="J19" s="896">
        <f>I19/H19*100</f>
        <v>98.36019081639972</v>
      </c>
      <c r="K19" s="1558" t="s">
        <v>841</v>
      </c>
      <c r="L19" s="1558"/>
      <c r="M19" s="1558"/>
      <c r="N19" s="835"/>
      <c r="O19" s="834"/>
      <c r="P19" s="836"/>
    </row>
    <row r="20" spans="1:16" ht="15">
      <c r="A20" s="898">
        <v>921</v>
      </c>
      <c r="B20" s="899">
        <v>92109</v>
      </c>
      <c r="C20" s="899">
        <v>2480</v>
      </c>
      <c r="D20" s="899" t="s">
        <v>243</v>
      </c>
      <c r="E20" s="900">
        <v>1542910</v>
      </c>
      <c r="F20" s="900">
        <v>1722910</v>
      </c>
      <c r="G20" s="901">
        <f>F20</f>
        <v>1722910</v>
      </c>
      <c r="H20" s="901">
        <v>0</v>
      </c>
      <c r="I20" s="900">
        <v>1722910</v>
      </c>
      <c r="J20" s="901">
        <f>I20/G20*100</f>
        <v>100</v>
      </c>
      <c r="K20" s="1564"/>
      <c r="L20" s="1564"/>
      <c r="M20" s="1564"/>
      <c r="N20" s="835"/>
      <c r="O20" s="834"/>
      <c r="P20" s="836"/>
    </row>
    <row r="21" spans="1:16" ht="168" customHeight="1">
      <c r="A21" s="893">
        <v>921</v>
      </c>
      <c r="B21" s="894">
        <v>92109</v>
      </c>
      <c r="C21" s="894">
        <v>2800</v>
      </c>
      <c r="D21" s="894" t="s">
        <v>243</v>
      </c>
      <c r="E21" s="895">
        <v>288573.45</v>
      </c>
      <c r="F21" s="895">
        <v>288573.45</v>
      </c>
      <c r="G21" s="896">
        <v>0</v>
      </c>
      <c r="H21" s="896">
        <f>F21</f>
        <v>288573.45</v>
      </c>
      <c r="I21" s="895">
        <v>287186.73</v>
      </c>
      <c r="J21" s="896">
        <f aca="true" t="shared" si="1" ref="J21:J30">I21/F21*100</f>
        <v>99.51945683152763</v>
      </c>
      <c r="K21" s="1558" t="s">
        <v>874</v>
      </c>
      <c r="L21" s="1558"/>
      <c r="M21" s="1558"/>
      <c r="N21" s="835"/>
      <c r="O21" s="834"/>
      <c r="P21" s="836"/>
    </row>
    <row r="22" spans="1:16" ht="15">
      <c r="A22" s="898">
        <v>921</v>
      </c>
      <c r="B22" s="899">
        <v>92116</v>
      </c>
      <c r="C22" s="899">
        <v>2480</v>
      </c>
      <c r="D22" s="899" t="s">
        <v>244</v>
      </c>
      <c r="E22" s="900">
        <v>281178</v>
      </c>
      <c r="F22" s="900">
        <v>281178</v>
      </c>
      <c r="G22" s="901">
        <f>F22</f>
        <v>281178</v>
      </c>
      <c r="H22" s="901">
        <v>0</v>
      </c>
      <c r="I22" s="900">
        <v>281178</v>
      </c>
      <c r="J22" s="901">
        <f t="shared" si="1"/>
        <v>100</v>
      </c>
      <c r="K22" s="1564"/>
      <c r="L22" s="1564"/>
      <c r="M22" s="1564"/>
      <c r="N22" s="835"/>
      <c r="O22" s="834"/>
      <c r="P22" s="836"/>
    </row>
    <row r="23" spans="1:16" ht="15">
      <c r="A23" s="898">
        <v>926</v>
      </c>
      <c r="B23" s="899">
        <v>92601</v>
      </c>
      <c r="C23" s="899">
        <v>2480</v>
      </c>
      <c r="D23" s="899" t="s">
        <v>243</v>
      </c>
      <c r="E23" s="900">
        <v>1308985</v>
      </c>
      <c r="F23" s="900">
        <v>1308985</v>
      </c>
      <c r="G23" s="901">
        <f>F23</f>
        <v>1308985</v>
      </c>
      <c r="H23" s="901">
        <v>0</v>
      </c>
      <c r="I23" s="900">
        <v>1308985</v>
      </c>
      <c r="J23" s="901">
        <f t="shared" si="1"/>
        <v>100</v>
      </c>
      <c r="K23" s="1564"/>
      <c r="L23" s="1564"/>
      <c r="M23" s="1564"/>
      <c r="N23" s="835"/>
      <c r="O23" s="834"/>
      <c r="P23" s="836"/>
    </row>
    <row r="24" spans="1:16" ht="82.5" customHeight="1">
      <c r="A24" s="893">
        <v>926</v>
      </c>
      <c r="B24" s="894">
        <v>92601</v>
      </c>
      <c r="C24" s="894">
        <v>2800</v>
      </c>
      <c r="D24" s="894" t="s">
        <v>243</v>
      </c>
      <c r="E24" s="895">
        <v>89900</v>
      </c>
      <c r="F24" s="895">
        <v>87900</v>
      </c>
      <c r="G24" s="896">
        <v>0</v>
      </c>
      <c r="H24" s="896">
        <f>F24</f>
        <v>87900</v>
      </c>
      <c r="I24" s="895">
        <v>83679.11</v>
      </c>
      <c r="J24" s="896">
        <f t="shared" si="1"/>
        <v>95.19807736063709</v>
      </c>
      <c r="K24" s="1558" t="s">
        <v>875</v>
      </c>
      <c r="L24" s="1558"/>
      <c r="M24" s="1558"/>
      <c r="N24" s="838"/>
      <c r="O24" s="834"/>
      <c r="P24" s="836"/>
    </row>
    <row r="25" spans="1:16" ht="12.75">
      <c r="A25" s="902" t="s">
        <v>245</v>
      </c>
      <c r="B25" s="903"/>
      <c r="C25" s="903"/>
      <c r="D25" s="903"/>
      <c r="E25" s="904">
        <f>E26+E27+E30</f>
        <v>56500</v>
      </c>
      <c r="F25" s="904">
        <f>F26+F27+F30+F28+F29</f>
        <v>301500</v>
      </c>
      <c r="G25" s="904">
        <f>G26+G27+G30+G28+G29</f>
        <v>0</v>
      </c>
      <c r="H25" s="904">
        <f>H26+H27+H30+H28+H29</f>
        <v>301500</v>
      </c>
      <c r="I25" s="904">
        <f>I26+I27+I30+I28+I29</f>
        <v>246499.6</v>
      </c>
      <c r="J25" s="904">
        <f>I25/F25*100</f>
        <v>81.75774461028192</v>
      </c>
      <c r="K25" s="903"/>
      <c r="L25" s="903"/>
      <c r="M25" s="905"/>
      <c r="N25" s="891"/>
      <c r="O25" s="891"/>
      <c r="P25" s="891"/>
    </row>
    <row r="26" spans="1:16" ht="65.25" customHeight="1">
      <c r="A26" s="893">
        <v>900</v>
      </c>
      <c r="B26" s="894">
        <v>90095</v>
      </c>
      <c r="C26" s="894">
        <v>6220</v>
      </c>
      <c r="D26" s="894" t="s">
        <v>243</v>
      </c>
      <c r="E26" s="895">
        <v>29000</v>
      </c>
      <c r="F26" s="895">
        <v>29000</v>
      </c>
      <c r="G26" s="896"/>
      <c r="H26" s="896">
        <f>F26</f>
        <v>29000</v>
      </c>
      <c r="I26" s="895">
        <v>29000</v>
      </c>
      <c r="J26" s="896">
        <f t="shared" si="1"/>
        <v>100</v>
      </c>
      <c r="K26" s="1563" t="s">
        <v>876</v>
      </c>
      <c r="L26" s="1563"/>
      <c r="M26" s="1563"/>
      <c r="N26" s="834"/>
      <c r="O26" s="834"/>
      <c r="P26" s="834"/>
    </row>
    <row r="27" spans="1:16" ht="51.75" customHeight="1">
      <c r="A27" s="893">
        <v>921</v>
      </c>
      <c r="B27" s="894">
        <v>92109</v>
      </c>
      <c r="C27" s="894">
        <v>6220</v>
      </c>
      <c r="D27" s="894" t="s">
        <v>243</v>
      </c>
      <c r="E27" s="895">
        <v>11000</v>
      </c>
      <c r="F27" s="895">
        <v>11000</v>
      </c>
      <c r="G27" s="896"/>
      <c r="H27" s="896">
        <f>F27</f>
        <v>11000</v>
      </c>
      <c r="I27" s="895">
        <v>6000</v>
      </c>
      <c r="J27" s="896">
        <f t="shared" si="1"/>
        <v>54.54545454545454</v>
      </c>
      <c r="K27" s="1563" t="s">
        <v>842</v>
      </c>
      <c r="L27" s="1563"/>
      <c r="M27" s="1563"/>
      <c r="N27" s="834"/>
      <c r="O27" s="834"/>
      <c r="P27" s="834"/>
    </row>
    <row r="28" spans="1:16" ht="51.75" customHeight="1">
      <c r="A28" s="893">
        <v>921</v>
      </c>
      <c r="B28" s="894">
        <v>92109</v>
      </c>
      <c r="C28" s="894">
        <v>6220</v>
      </c>
      <c r="D28" s="894" t="s">
        <v>243</v>
      </c>
      <c r="E28" s="895">
        <v>0</v>
      </c>
      <c r="F28" s="895">
        <v>150000</v>
      </c>
      <c r="G28" s="896"/>
      <c r="H28" s="896">
        <f>F28</f>
        <v>150000</v>
      </c>
      <c r="I28" s="895">
        <v>99999.6</v>
      </c>
      <c r="J28" s="896">
        <f t="shared" si="1"/>
        <v>66.66640000000001</v>
      </c>
      <c r="K28" s="1541" t="s">
        <v>847</v>
      </c>
      <c r="L28" s="1542"/>
      <c r="M28" s="1543"/>
      <c r="N28" s="834"/>
      <c r="O28" s="834"/>
      <c r="P28" s="834"/>
    </row>
    <row r="29" spans="1:16" ht="51.75" customHeight="1">
      <c r="A29" s="893">
        <v>921</v>
      </c>
      <c r="B29" s="894">
        <v>92109</v>
      </c>
      <c r="C29" s="894">
        <v>6220</v>
      </c>
      <c r="D29" s="894" t="s">
        <v>243</v>
      </c>
      <c r="E29" s="895">
        <v>0</v>
      </c>
      <c r="F29" s="895">
        <v>95000</v>
      </c>
      <c r="G29" s="896"/>
      <c r="H29" s="896">
        <f>F29</f>
        <v>95000</v>
      </c>
      <c r="I29" s="895">
        <v>95000</v>
      </c>
      <c r="J29" s="896">
        <f t="shared" si="1"/>
        <v>100</v>
      </c>
      <c r="K29" s="1544" t="s">
        <v>848</v>
      </c>
      <c r="L29" s="1545"/>
      <c r="M29" s="1546"/>
      <c r="N29" s="834"/>
      <c r="O29" s="834"/>
      <c r="P29" s="834"/>
    </row>
    <row r="30" spans="1:16" ht="42" customHeight="1">
      <c r="A30" s="906">
        <v>926</v>
      </c>
      <c r="B30" s="907">
        <v>92601</v>
      </c>
      <c r="C30" s="908">
        <v>6220</v>
      </c>
      <c r="D30" s="894" t="s">
        <v>243</v>
      </c>
      <c r="E30" s="895">
        <v>16500</v>
      </c>
      <c r="F30" s="895">
        <v>16500</v>
      </c>
      <c r="G30" s="896"/>
      <c r="H30" s="896">
        <f>F30</f>
        <v>16500</v>
      </c>
      <c r="I30" s="895">
        <v>16500</v>
      </c>
      <c r="J30" s="896">
        <f t="shared" si="1"/>
        <v>100</v>
      </c>
      <c r="K30" s="1563" t="s">
        <v>843</v>
      </c>
      <c r="L30" s="1563"/>
      <c r="M30" s="1563"/>
      <c r="N30" s="834"/>
      <c r="O30" s="834"/>
      <c r="P30" s="834"/>
    </row>
    <row r="31" spans="1:16" ht="14.25">
      <c r="A31" s="854"/>
      <c r="B31" s="849"/>
      <c r="C31" s="849"/>
      <c r="D31" s="849"/>
      <c r="E31" s="909"/>
      <c r="F31" s="909"/>
      <c r="G31" s="910"/>
      <c r="H31" s="910"/>
      <c r="I31" s="909"/>
      <c r="J31" s="910"/>
      <c r="K31" s="849"/>
      <c r="L31" s="849"/>
      <c r="M31" s="858"/>
      <c r="N31" s="834"/>
      <c r="O31" s="834"/>
      <c r="P31" s="834"/>
    </row>
    <row r="32" spans="1:16" ht="12.75">
      <c r="A32" s="880" t="s">
        <v>417</v>
      </c>
      <c r="B32" s="881"/>
      <c r="C32" s="881"/>
      <c r="D32" s="911"/>
      <c r="E32" s="882">
        <f>E33+E37</f>
        <v>288236</v>
      </c>
      <c r="F32" s="882">
        <f>F33+F37</f>
        <v>661344</v>
      </c>
      <c r="G32" s="882">
        <f>G33+G37</f>
        <v>0</v>
      </c>
      <c r="H32" s="882">
        <f>H33+H37</f>
        <v>661344</v>
      </c>
      <c r="I32" s="882">
        <f>I33+I37</f>
        <v>661100.2100000001</v>
      </c>
      <c r="J32" s="901">
        <f aca="true" t="shared" si="2" ref="J32:J41">I32/F32*100</f>
        <v>99.96313718730345</v>
      </c>
      <c r="K32" s="881"/>
      <c r="L32" s="881"/>
      <c r="M32" s="912"/>
      <c r="N32" s="886"/>
      <c r="O32" s="886"/>
      <c r="P32" s="886"/>
    </row>
    <row r="33" spans="1:16" ht="12.75" customHeight="1">
      <c r="A33" s="913" t="s">
        <v>242</v>
      </c>
      <c r="B33" s="914"/>
      <c r="C33" s="914"/>
      <c r="D33" s="915"/>
      <c r="E33" s="890">
        <f>E34+E35</f>
        <v>38236</v>
      </c>
      <c r="F33" s="890">
        <f>F34+F35+F36</f>
        <v>54344</v>
      </c>
      <c r="G33" s="890">
        <f>G34+G35+G36</f>
        <v>0</v>
      </c>
      <c r="H33" s="890">
        <f>H34+H35+H36</f>
        <v>54344</v>
      </c>
      <c r="I33" s="890">
        <f>I34+I35+I36</f>
        <v>54343.12</v>
      </c>
      <c r="J33" s="901">
        <f t="shared" si="2"/>
        <v>99.9983806860003</v>
      </c>
      <c r="K33" s="916"/>
      <c r="L33" s="888"/>
      <c r="M33" s="917"/>
      <c r="N33" s="891"/>
      <c r="O33" s="891"/>
      <c r="P33" s="891"/>
    </row>
    <row r="34" spans="1:14" ht="27" customHeight="1">
      <c r="A34" s="893">
        <v>750</v>
      </c>
      <c r="B34" s="894">
        <v>75095</v>
      </c>
      <c r="C34" s="894">
        <v>2319</v>
      </c>
      <c r="D34" s="894" t="s">
        <v>314</v>
      </c>
      <c r="E34" s="895">
        <v>38236</v>
      </c>
      <c r="F34" s="895">
        <v>38324</v>
      </c>
      <c r="G34" s="896">
        <v>0</v>
      </c>
      <c r="H34" s="896">
        <f>F34</f>
        <v>38324</v>
      </c>
      <c r="I34" s="895">
        <v>38323.12</v>
      </c>
      <c r="J34" s="896">
        <f t="shared" si="2"/>
        <v>99.99770378874857</v>
      </c>
      <c r="K34" s="1547" t="s">
        <v>844</v>
      </c>
      <c r="L34" s="1547"/>
      <c r="M34" s="1547"/>
      <c r="N34" s="834"/>
    </row>
    <row r="35" spans="1:14" ht="73.5" customHeight="1">
      <c r="A35" s="893">
        <v>754</v>
      </c>
      <c r="B35" s="894">
        <v>75404</v>
      </c>
      <c r="C35" s="894">
        <v>2300</v>
      </c>
      <c r="D35" s="894" t="s">
        <v>313</v>
      </c>
      <c r="E35" s="895">
        <v>0</v>
      </c>
      <c r="F35" s="895">
        <v>15000</v>
      </c>
      <c r="G35" s="896">
        <v>0</v>
      </c>
      <c r="H35" s="896">
        <f>F35</f>
        <v>15000</v>
      </c>
      <c r="I35" s="895">
        <v>15000</v>
      </c>
      <c r="J35" s="896">
        <f t="shared" si="2"/>
        <v>100</v>
      </c>
      <c r="K35" s="1563" t="s">
        <v>806</v>
      </c>
      <c r="L35" s="1563"/>
      <c r="M35" s="1563"/>
      <c r="N35" s="849"/>
    </row>
    <row r="36" spans="1:14" ht="34.5" customHeight="1">
      <c r="A36" s="893">
        <v>754</v>
      </c>
      <c r="B36" s="894">
        <v>75404</v>
      </c>
      <c r="C36" s="894">
        <v>2300</v>
      </c>
      <c r="D36" s="894" t="s">
        <v>313</v>
      </c>
      <c r="E36" s="895">
        <v>0</v>
      </c>
      <c r="F36" s="895">
        <v>1020</v>
      </c>
      <c r="G36" s="896">
        <v>0</v>
      </c>
      <c r="H36" s="896">
        <f>F36</f>
        <v>1020</v>
      </c>
      <c r="I36" s="895">
        <v>1020</v>
      </c>
      <c r="J36" s="896">
        <f>I36/F36*100</f>
        <v>100</v>
      </c>
      <c r="K36" s="1541" t="s">
        <v>845</v>
      </c>
      <c r="L36" s="1542"/>
      <c r="M36" s="1543"/>
      <c r="N36" s="849"/>
    </row>
    <row r="37" spans="1:14" ht="12.75">
      <c r="A37" s="918" t="s">
        <v>245</v>
      </c>
      <c r="B37" s="891"/>
      <c r="C37" s="891"/>
      <c r="D37" s="915"/>
      <c r="E37" s="919">
        <f>E38+E40+E41</f>
        <v>250000</v>
      </c>
      <c r="F37" s="919">
        <f>F38+F40+F41+F39</f>
        <v>607000</v>
      </c>
      <c r="G37" s="919">
        <f>G38+G40+G41+G39</f>
        <v>0</v>
      </c>
      <c r="H37" s="919">
        <f>H38+H40+H41+H39</f>
        <v>607000</v>
      </c>
      <c r="I37" s="919">
        <f>I38+I40+I41+I39</f>
        <v>606757.0900000001</v>
      </c>
      <c r="J37" s="1355">
        <f t="shared" si="2"/>
        <v>99.95998187808898</v>
      </c>
      <c r="K37" s="920"/>
      <c r="L37" s="921"/>
      <c r="M37" s="922"/>
      <c r="N37" s="891"/>
    </row>
    <row r="38" spans="1:14" ht="42" customHeight="1">
      <c r="A38" s="923">
        <v>600</v>
      </c>
      <c r="B38" s="924">
        <v>60014</v>
      </c>
      <c r="C38" s="924">
        <v>6300</v>
      </c>
      <c r="D38" s="894" t="s">
        <v>418</v>
      </c>
      <c r="E38" s="895">
        <v>0</v>
      </c>
      <c r="F38" s="895">
        <v>32000</v>
      </c>
      <c r="G38" s="896">
        <v>0</v>
      </c>
      <c r="H38" s="896">
        <f>F38</f>
        <v>32000</v>
      </c>
      <c r="I38" s="895">
        <v>31757.09</v>
      </c>
      <c r="J38" s="896">
        <f t="shared" si="2"/>
        <v>99.24090625000001</v>
      </c>
      <c r="K38" s="1563" t="s">
        <v>639</v>
      </c>
      <c r="L38" s="1563"/>
      <c r="M38" s="1563"/>
      <c r="N38" s="849"/>
    </row>
    <row r="39" spans="1:14" ht="25.5" customHeight="1">
      <c r="A39" s="923">
        <v>600</v>
      </c>
      <c r="B39" s="924">
        <v>60014</v>
      </c>
      <c r="C39" s="924">
        <v>6300</v>
      </c>
      <c r="D39" s="894" t="s">
        <v>418</v>
      </c>
      <c r="E39" s="895">
        <v>0</v>
      </c>
      <c r="F39" s="895">
        <v>320000</v>
      </c>
      <c r="G39" s="896"/>
      <c r="H39" s="896">
        <f>F39</f>
        <v>320000</v>
      </c>
      <c r="I39" s="895">
        <v>320000</v>
      </c>
      <c r="J39" s="896">
        <f t="shared" si="2"/>
        <v>100</v>
      </c>
      <c r="K39" s="1541" t="s">
        <v>846</v>
      </c>
      <c r="L39" s="1542"/>
      <c r="M39" s="1543"/>
      <c r="N39" s="849"/>
    </row>
    <row r="40" spans="1:14" ht="26.25" customHeight="1">
      <c r="A40" s="893">
        <v>600</v>
      </c>
      <c r="B40" s="894">
        <v>60014</v>
      </c>
      <c r="C40" s="894">
        <v>6300</v>
      </c>
      <c r="D40" s="894" t="s">
        <v>418</v>
      </c>
      <c r="E40" s="895">
        <v>250000</v>
      </c>
      <c r="F40" s="895">
        <v>250000</v>
      </c>
      <c r="G40" s="896">
        <v>0</v>
      </c>
      <c r="H40" s="896">
        <v>250000</v>
      </c>
      <c r="I40" s="895">
        <v>250000</v>
      </c>
      <c r="J40" s="896">
        <f t="shared" si="2"/>
        <v>100</v>
      </c>
      <c r="K40" s="1563" t="s">
        <v>389</v>
      </c>
      <c r="L40" s="1563"/>
      <c r="M40" s="1563"/>
      <c r="N40" s="849"/>
    </row>
    <row r="41" spans="1:14" ht="53.25" customHeight="1">
      <c r="A41" s="893">
        <v>851</v>
      </c>
      <c r="B41" s="894">
        <v>85153</v>
      </c>
      <c r="C41" s="894">
        <v>6170</v>
      </c>
      <c r="D41" s="894" t="s">
        <v>313</v>
      </c>
      <c r="E41" s="895">
        <v>0</v>
      </c>
      <c r="F41" s="895">
        <v>5000</v>
      </c>
      <c r="G41" s="896">
        <v>0</v>
      </c>
      <c r="H41" s="896">
        <f>F41</f>
        <v>5000</v>
      </c>
      <c r="I41" s="895">
        <v>5000</v>
      </c>
      <c r="J41" s="896">
        <f t="shared" si="2"/>
        <v>100</v>
      </c>
      <c r="K41" s="1560" t="s">
        <v>807</v>
      </c>
      <c r="L41" s="1561"/>
      <c r="M41" s="1562"/>
      <c r="N41" s="849"/>
    </row>
    <row r="42" spans="1:14" ht="14.25">
      <c r="A42" s="925"/>
      <c r="B42" s="926"/>
      <c r="C42" s="926"/>
      <c r="D42" s="926"/>
      <c r="E42" s="927"/>
      <c r="F42" s="928"/>
      <c r="G42" s="929"/>
      <c r="H42" s="929"/>
      <c r="I42" s="928"/>
      <c r="J42" s="929"/>
      <c r="K42" s="926"/>
      <c r="L42" s="926"/>
      <c r="M42" s="930"/>
      <c r="N42" s="834"/>
    </row>
    <row r="43" spans="1:14" ht="12.75">
      <c r="A43" s="931" t="s">
        <v>246</v>
      </c>
      <c r="B43" s="863"/>
      <c r="C43" s="863"/>
      <c r="D43" s="932"/>
      <c r="E43" s="859">
        <f>E44+E45</f>
        <v>1527393</v>
      </c>
      <c r="F43" s="859">
        <f>F44+F45</f>
        <v>1614503</v>
      </c>
      <c r="G43" s="859">
        <f>G44+G45</f>
        <v>587834</v>
      </c>
      <c r="H43" s="859">
        <f>H44+H45</f>
        <v>1026669</v>
      </c>
      <c r="I43" s="859">
        <f>I44+I45</f>
        <v>1447505.16</v>
      </c>
      <c r="J43" s="901">
        <f>I43/F43*100</f>
        <v>89.65639332971199</v>
      </c>
      <c r="K43" s="862"/>
      <c r="L43" s="863"/>
      <c r="M43" s="864"/>
      <c r="N43" s="865"/>
    </row>
    <row r="44" spans="1:14" ht="13.5">
      <c r="A44" s="933" t="s">
        <v>239</v>
      </c>
      <c r="B44" s="863"/>
      <c r="C44" s="863"/>
      <c r="D44" s="932"/>
      <c r="E44" s="859">
        <f>E47</f>
        <v>982393</v>
      </c>
      <c r="F44" s="859">
        <f>F47</f>
        <v>1069503</v>
      </c>
      <c r="G44" s="859">
        <f>G47</f>
        <v>587834</v>
      </c>
      <c r="H44" s="859">
        <f>H47</f>
        <v>481669</v>
      </c>
      <c r="I44" s="859">
        <f>I47</f>
        <v>1001505.36</v>
      </c>
      <c r="J44" s="901">
        <f>I44/F44*100</f>
        <v>93.64212723105966</v>
      </c>
      <c r="K44" s="862"/>
      <c r="L44" s="863"/>
      <c r="M44" s="864"/>
      <c r="N44" s="865"/>
    </row>
    <row r="45" spans="1:14" ht="13.5">
      <c r="A45" s="933" t="s">
        <v>240</v>
      </c>
      <c r="B45" s="934"/>
      <c r="C45" s="934"/>
      <c r="D45" s="935"/>
      <c r="E45" s="859">
        <f>E63</f>
        <v>545000</v>
      </c>
      <c r="F45" s="859">
        <f>F63</f>
        <v>545000</v>
      </c>
      <c r="G45" s="859">
        <f>G63</f>
        <v>0</v>
      </c>
      <c r="H45" s="859">
        <f>H63</f>
        <v>545000</v>
      </c>
      <c r="I45" s="859">
        <f>I63</f>
        <v>445999.8</v>
      </c>
      <c r="J45" s="901">
        <f aca="true" t="shared" si="3" ref="J45:J68">I45/F45*100</f>
        <v>81.83482568807338</v>
      </c>
      <c r="K45" s="936"/>
      <c r="L45" s="934"/>
      <c r="M45" s="937"/>
      <c r="N45" s="872"/>
    </row>
    <row r="46" spans="1:14" ht="14.25">
      <c r="A46" s="880" t="s">
        <v>247</v>
      </c>
      <c r="B46" s="926"/>
      <c r="C46" s="926"/>
      <c r="D46" s="938"/>
      <c r="E46" s="900">
        <f>E47+E63</f>
        <v>1527393</v>
      </c>
      <c r="F46" s="900">
        <f>F47+F63</f>
        <v>1614503</v>
      </c>
      <c r="G46" s="900">
        <f>G47+G63</f>
        <v>587834</v>
      </c>
      <c r="H46" s="900">
        <f>H47+H63</f>
        <v>1026669</v>
      </c>
      <c r="I46" s="900">
        <f>I47+I63</f>
        <v>1447505.16</v>
      </c>
      <c r="J46" s="901">
        <f t="shared" si="3"/>
        <v>89.65639332971199</v>
      </c>
      <c r="K46" s="939"/>
      <c r="L46" s="926"/>
      <c r="M46" s="930"/>
      <c r="N46" s="834"/>
    </row>
    <row r="47" spans="1:13" ht="12.75">
      <c r="A47" s="887" t="s">
        <v>242</v>
      </c>
      <c r="B47" s="888"/>
      <c r="C47" s="888"/>
      <c r="D47" s="889"/>
      <c r="E47" s="919">
        <f>E48+E49+E50+E51+E52+E53+E54+E55+E56+E57+E58+E59+E60+E61+E62</f>
        <v>982393</v>
      </c>
      <c r="F47" s="919">
        <f>F48+F49+F50+F51+F52+F53+F54+F55+F56+F57+F58+F59+F60+F61+F62</f>
        <v>1069503</v>
      </c>
      <c r="G47" s="919">
        <f>G48+G49+G50+G51+G52+G53+G54+G55+G56+G57+G58+G59+G60+G61+G62</f>
        <v>587834</v>
      </c>
      <c r="H47" s="919">
        <f>H48+H49+H50+H51+H52+H53+H54+H55+H56+H57+H58+H59+H60+H61+H62</f>
        <v>481669</v>
      </c>
      <c r="I47" s="919">
        <f>I48+I49+I50+I51+I52+I53+I54+I55+I56+I57+I58+I59+I60+I61+I62</f>
        <v>1001505.36</v>
      </c>
      <c r="J47" s="901">
        <f t="shared" si="3"/>
        <v>93.64212723105966</v>
      </c>
      <c r="K47" s="916"/>
      <c r="L47" s="888"/>
      <c r="M47" s="917"/>
    </row>
    <row r="48" spans="1:13" s="22" customFormat="1" ht="26.25">
      <c r="A48" s="940">
        <v>801</v>
      </c>
      <c r="B48" s="941">
        <v>80104</v>
      </c>
      <c r="C48" s="941">
        <v>2540</v>
      </c>
      <c r="D48" s="942" t="s">
        <v>434</v>
      </c>
      <c r="E48" s="943">
        <v>162575</v>
      </c>
      <c r="F48" s="943">
        <v>182575</v>
      </c>
      <c r="G48" s="944">
        <f>F48</f>
        <v>182575</v>
      </c>
      <c r="H48" s="944">
        <v>0</v>
      </c>
      <c r="I48" s="943">
        <v>172800.09</v>
      </c>
      <c r="J48" s="896">
        <f t="shared" si="3"/>
        <v>94.64608517047789</v>
      </c>
      <c r="K48" s="1567"/>
      <c r="L48" s="1567"/>
      <c r="M48" s="1567"/>
    </row>
    <row r="49" spans="1:13" s="22" customFormat="1" ht="26.25">
      <c r="A49" s="940">
        <v>801</v>
      </c>
      <c r="B49" s="941">
        <v>80104</v>
      </c>
      <c r="C49" s="941">
        <v>2540</v>
      </c>
      <c r="D49" s="945" t="s">
        <v>435</v>
      </c>
      <c r="E49" s="943">
        <v>260120</v>
      </c>
      <c r="F49" s="943">
        <v>132425</v>
      </c>
      <c r="G49" s="944">
        <f>F49</f>
        <v>132425</v>
      </c>
      <c r="H49" s="944">
        <v>0</v>
      </c>
      <c r="I49" s="943">
        <v>98251.49</v>
      </c>
      <c r="J49" s="896">
        <f t="shared" si="3"/>
        <v>74.19406456484803</v>
      </c>
      <c r="K49" s="946"/>
      <c r="L49" s="947"/>
      <c r="M49" s="948"/>
    </row>
    <row r="50" spans="1:13" s="949" customFormat="1" ht="27" hidden="1">
      <c r="A50" s="940">
        <v>801</v>
      </c>
      <c r="B50" s="941">
        <v>80106</v>
      </c>
      <c r="C50" s="941">
        <v>2360</v>
      </c>
      <c r="D50" s="945" t="s">
        <v>436</v>
      </c>
      <c r="E50" s="943">
        <v>0</v>
      </c>
      <c r="F50" s="943">
        <v>0</v>
      </c>
      <c r="G50" s="944">
        <v>0</v>
      </c>
      <c r="H50" s="944">
        <v>0</v>
      </c>
      <c r="I50" s="943">
        <v>0</v>
      </c>
      <c r="J50" s="896" t="e">
        <f t="shared" si="3"/>
        <v>#DIV/0!</v>
      </c>
      <c r="K50" s="1565" t="s">
        <v>437</v>
      </c>
      <c r="L50" s="1565"/>
      <c r="M50" s="1565"/>
    </row>
    <row r="51" spans="1:13" s="949" customFormat="1" ht="39" hidden="1">
      <c r="A51" s="940">
        <v>801</v>
      </c>
      <c r="B51" s="941">
        <v>80106</v>
      </c>
      <c r="C51" s="941">
        <v>2360</v>
      </c>
      <c r="D51" s="950" t="s">
        <v>340</v>
      </c>
      <c r="E51" s="943">
        <v>0</v>
      </c>
      <c r="F51" s="943">
        <v>0</v>
      </c>
      <c r="G51" s="944">
        <v>0</v>
      </c>
      <c r="H51" s="944">
        <v>0</v>
      </c>
      <c r="I51" s="943">
        <v>0</v>
      </c>
      <c r="J51" s="896" t="e">
        <f t="shared" si="3"/>
        <v>#DIV/0!</v>
      </c>
      <c r="K51" s="1565" t="s">
        <v>437</v>
      </c>
      <c r="L51" s="1565"/>
      <c r="M51" s="1565"/>
    </row>
    <row r="52" spans="1:13" s="949" customFormat="1" ht="39" hidden="1">
      <c r="A52" s="940">
        <v>801</v>
      </c>
      <c r="B52" s="941">
        <v>80106</v>
      </c>
      <c r="C52" s="941">
        <v>2360</v>
      </c>
      <c r="D52" s="950" t="s">
        <v>341</v>
      </c>
      <c r="E52" s="943">
        <v>0</v>
      </c>
      <c r="F52" s="943">
        <v>0</v>
      </c>
      <c r="G52" s="944">
        <v>0</v>
      </c>
      <c r="H52" s="944">
        <v>0</v>
      </c>
      <c r="I52" s="943">
        <v>0</v>
      </c>
      <c r="J52" s="896" t="e">
        <f t="shared" si="3"/>
        <v>#DIV/0!</v>
      </c>
      <c r="K52" s="1565" t="s">
        <v>437</v>
      </c>
      <c r="L52" s="1565"/>
      <c r="M52" s="1565"/>
    </row>
    <row r="53" spans="1:13" s="949" customFormat="1" ht="26.25">
      <c r="A53" s="940">
        <v>801</v>
      </c>
      <c r="B53" s="941">
        <v>80106</v>
      </c>
      <c r="C53" s="941">
        <v>2360</v>
      </c>
      <c r="D53" s="950" t="s">
        <v>640</v>
      </c>
      <c r="E53" s="943">
        <v>52035</v>
      </c>
      <c r="F53" s="943">
        <v>62035</v>
      </c>
      <c r="G53" s="944">
        <v>0</v>
      </c>
      <c r="H53" s="944">
        <f>F53</f>
        <v>62035</v>
      </c>
      <c r="I53" s="943">
        <v>55755.72</v>
      </c>
      <c r="J53" s="896">
        <f t="shared" si="3"/>
        <v>89.87784315305876</v>
      </c>
      <c r="K53" s="1568" t="s">
        <v>641</v>
      </c>
      <c r="L53" s="1568"/>
      <c r="M53" s="1568"/>
    </row>
    <row r="54" spans="1:13" s="949" customFormat="1" ht="26.25" hidden="1">
      <c r="A54" s="940">
        <v>801</v>
      </c>
      <c r="B54" s="941">
        <v>80149</v>
      </c>
      <c r="C54" s="941">
        <v>2360</v>
      </c>
      <c r="D54" s="950" t="s">
        <v>419</v>
      </c>
      <c r="E54" s="943">
        <v>0</v>
      </c>
      <c r="F54" s="943">
        <v>0</v>
      </c>
      <c r="G54" s="944">
        <v>0</v>
      </c>
      <c r="H54" s="944">
        <v>0</v>
      </c>
      <c r="I54" s="943">
        <v>0</v>
      </c>
      <c r="J54" s="896" t="e">
        <f t="shared" si="3"/>
        <v>#DIV/0!</v>
      </c>
      <c r="K54" s="1566" t="s">
        <v>420</v>
      </c>
      <c r="L54" s="1566"/>
      <c r="M54" s="1566"/>
    </row>
    <row r="55" spans="1:13" s="949" customFormat="1" ht="26.25">
      <c r="A55" s="940">
        <v>801</v>
      </c>
      <c r="B55" s="941">
        <v>80149</v>
      </c>
      <c r="C55" s="941">
        <v>2540</v>
      </c>
      <c r="D55" s="950" t="s">
        <v>421</v>
      </c>
      <c r="E55" s="943">
        <v>65030</v>
      </c>
      <c r="F55" s="943">
        <v>263325</v>
      </c>
      <c r="G55" s="944">
        <f>F55</f>
        <v>263325</v>
      </c>
      <c r="H55" s="944">
        <v>0</v>
      </c>
      <c r="I55" s="943">
        <v>259123.86</v>
      </c>
      <c r="J55" s="896">
        <f t="shared" si="3"/>
        <v>98.40457989176872</v>
      </c>
      <c r="K55" s="1566" t="s">
        <v>420</v>
      </c>
      <c r="L55" s="1566"/>
      <c r="M55" s="1566"/>
    </row>
    <row r="56" spans="1:13" ht="12.75">
      <c r="A56" s="940">
        <v>851</v>
      </c>
      <c r="B56" s="941">
        <v>85195</v>
      </c>
      <c r="C56" s="941">
        <v>2820</v>
      </c>
      <c r="D56" s="950" t="s">
        <v>342</v>
      </c>
      <c r="E56" s="943">
        <v>10000</v>
      </c>
      <c r="F56" s="943">
        <v>10000</v>
      </c>
      <c r="G56" s="944">
        <v>0</v>
      </c>
      <c r="H56" s="944">
        <v>10000</v>
      </c>
      <c r="I56" s="943">
        <v>10000</v>
      </c>
      <c r="J56" s="896">
        <f t="shared" si="3"/>
        <v>100</v>
      </c>
      <c r="K56" s="1566" t="s">
        <v>343</v>
      </c>
      <c r="L56" s="1566"/>
      <c r="M56" s="1566"/>
    </row>
    <row r="57" spans="1:13" s="949" customFormat="1" ht="102" customHeight="1" hidden="1">
      <c r="A57" s="940">
        <v>854</v>
      </c>
      <c r="B57" s="941">
        <v>85404</v>
      </c>
      <c r="C57" s="941">
        <v>2360</v>
      </c>
      <c r="D57" s="950" t="s">
        <v>419</v>
      </c>
      <c r="E57" s="943">
        <v>0</v>
      </c>
      <c r="F57" s="943">
        <v>0</v>
      </c>
      <c r="G57" s="944">
        <v>0</v>
      </c>
      <c r="H57" s="944">
        <v>0</v>
      </c>
      <c r="I57" s="943">
        <v>0</v>
      </c>
      <c r="J57" s="896" t="e">
        <f t="shared" si="3"/>
        <v>#DIV/0!</v>
      </c>
      <c r="K57" s="1566" t="s">
        <v>420</v>
      </c>
      <c r="L57" s="1566"/>
      <c r="M57" s="1566"/>
    </row>
    <row r="58" spans="1:13" s="949" customFormat="1" ht="26.25">
      <c r="A58" s="940">
        <v>854</v>
      </c>
      <c r="B58" s="941">
        <v>85404</v>
      </c>
      <c r="C58" s="941">
        <v>2540</v>
      </c>
      <c r="D58" s="950" t="s">
        <v>421</v>
      </c>
      <c r="E58" s="943">
        <v>19509</v>
      </c>
      <c r="F58" s="943">
        <v>9509</v>
      </c>
      <c r="G58" s="944">
        <f>F58</f>
        <v>9509</v>
      </c>
      <c r="H58" s="944">
        <v>0</v>
      </c>
      <c r="I58" s="943">
        <v>5940.2</v>
      </c>
      <c r="J58" s="896">
        <f t="shared" si="3"/>
        <v>62.46923966768324</v>
      </c>
      <c r="K58" s="1566" t="s">
        <v>420</v>
      </c>
      <c r="L58" s="1566"/>
      <c r="M58" s="1566"/>
    </row>
    <row r="59" spans="1:13" ht="15" customHeight="1">
      <c r="A59" s="893">
        <v>900</v>
      </c>
      <c r="B59" s="894">
        <v>90095</v>
      </c>
      <c r="C59" s="894">
        <v>2820</v>
      </c>
      <c r="D59" s="894" t="s">
        <v>248</v>
      </c>
      <c r="E59" s="895">
        <v>78490</v>
      </c>
      <c r="F59" s="895">
        <v>75000</v>
      </c>
      <c r="G59" s="896"/>
      <c r="H59" s="896">
        <f>F59</f>
        <v>75000</v>
      </c>
      <c r="I59" s="895">
        <v>75000</v>
      </c>
      <c r="J59" s="896">
        <f t="shared" si="3"/>
        <v>100</v>
      </c>
      <c r="K59" s="1547"/>
      <c r="L59" s="1547"/>
      <c r="M59" s="1547"/>
    </row>
    <row r="60" spans="1:13" ht="45" customHeight="1">
      <c r="A60" s="893">
        <v>921</v>
      </c>
      <c r="B60" s="894">
        <v>92105</v>
      </c>
      <c r="C60" s="894">
        <v>2820</v>
      </c>
      <c r="D60" s="894" t="s">
        <v>249</v>
      </c>
      <c r="E60" s="895">
        <v>10000</v>
      </c>
      <c r="F60" s="895">
        <v>10000</v>
      </c>
      <c r="G60" s="896">
        <v>0</v>
      </c>
      <c r="H60" s="896">
        <v>10000</v>
      </c>
      <c r="I60" s="895">
        <v>0</v>
      </c>
      <c r="J60" s="896">
        <f t="shared" si="3"/>
        <v>0</v>
      </c>
      <c r="K60" s="1547" t="s">
        <v>599</v>
      </c>
      <c r="L60" s="1547"/>
      <c r="M60" s="1547"/>
    </row>
    <row r="61" spans="1:13" ht="12.75">
      <c r="A61" s="898">
        <v>921</v>
      </c>
      <c r="B61" s="899">
        <v>92120</v>
      </c>
      <c r="C61" s="899">
        <v>2720</v>
      </c>
      <c r="D61" s="899" t="s">
        <v>600</v>
      </c>
      <c r="E61" s="900">
        <v>80000</v>
      </c>
      <c r="F61" s="900">
        <v>80000</v>
      </c>
      <c r="G61" s="901">
        <v>0</v>
      </c>
      <c r="H61" s="901">
        <v>80000</v>
      </c>
      <c r="I61" s="900">
        <v>80000</v>
      </c>
      <c r="J61" s="896">
        <f t="shared" si="3"/>
        <v>100</v>
      </c>
      <c r="K61" s="1564"/>
      <c r="L61" s="1564"/>
      <c r="M61" s="1564"/>
    </row>
    <row r="62" spans="1:13" ht="15" customHeight="1">
      <c r="A62" s="893">
        <v>926</v>
      </c>
      <c r="B62" s="894">
        <v>92605</v>
      </c>
      <c r="C62" s="894">
        <v>2820</v>
      </c>
      <c r="D62" s="894" t="s">
        <v>250</v>
      </c>
      <c r="E62" s="895">
        <v>244634</v>
      </c>
      <c r="F62" s="895">
        <v>244634</v>
      </c>
      <c r="G62" s="896"/>
      <c r="H62" s="896">
        <f>F62</f>
        <v>244634</v>
      </c>
      <c r="I62" s="895">
        <v>244634</v>
      </c>
      <c r="J62" s="901">
        <f t="shared" si="3"/>
        <v>100</v>
      </c>
      <c r="K62" s="1547"/>
      <c r="L62" s="1547"/>
      <c r="M62" s="1547"/>
    </row>
    <row r="63" spans="1:14" ht="12.75">
      <c r="A63" s="913" t="s">
        <v>245</v>
      </c>
      <c r="B63" s="914"/>
      <c r="C63" s="914"/>
      <c r="D63" s="914"/>
      <c r="E63" s="951">
        <f>SUM(E64:E67)</f>
        <v>545000</v>
      </c>
      <c r="F63" s="951">
        <f>SUM(F64:F67)</f>
        <v>545000</v>
      </c>
      <c r="G63" s="951">
        <f>SUM(G64:G67)</f>
        <v>0</v>
      </c>
      <c r="H63" s="951">
        <f>SUM(H64:H67)</f>
        <v>545000</v>
      </c>
      <c r="I63" s="951">
        <f>SUM(I64:I67)</f>
        <v>445999.8</v>
      </c>
      <c r="J63" s="896">
        <f t="shared" si="3"/>
        <v>81.83482568807338</v>
      </c>
      <c r="K63" s="914"/>
      <c r="L63" s="914"/>
      <c r="M63" s="952"/>
      <c r="N63" s="891"/>
    </row>
    <row r="64" spans="1:14" ht="66">
      <c r="A64" s="893">
        <v>900</v>
      </c>
      <c r="B64" s="894">
        <v>90001</v>
      </c>
      <c r="C64" s="894">
        <v>6230</v>
      </c>
      <c r="D64" s="953" t="s">
        <v>642</v>
      </c>
      <c r="E64" s="895">
        <v>120000</v>
      </c>
      <c r="F64" s="895">
        <v>0</v>
      </c>
      <c r="G64" s="1453">
        <v>0</v>
      </c>
      <c r="H64" s="1453">
        <v>0</v>
      </c>
      <c r="I64" s="895">
        <v>0</v>
      </c>
      <c r="J64" s="896">
        <v>0</v>
      </c>
      <c r="K64" s="903"/>
      <c r="L64" s="903"/>
      <c r="M64" s="905"/>
      <c r="N64" s="891"/>
    </row>
    <row r="65" spans="1:14" ht="66">
      <c r="A65" s="893">
        <v>900</v>
      </c>
      <c r="B65" s="894">
        <v>90001</v>
      </c>
      <c r="C65" s="894">
        <v>6230</v>
      </c>
      <c r="D65" s="953" t="s">
        <v>643</v>
      </c>
      <c r="E65" s="895">
        <v>0</v>
      </c>
      <c r="F65" s="895">
        <v>120000</v>
      </c>
      <c r="G65" s="1453">
        <v>0</v>
      </c>
      <c r="H65" s="1453">
        <v>120000</v>
      </c>
      <c r="I65" s="895">
        <v>119260.98</v>
      </c>
      <c r="J65" s="896">
        <f>I65/F65*100</f>
        <v>99.38414999999999</v>
      </c>
      <c r="K65" s="903"/>
      <c r="L65" s="903"/>
      <c r="M65" s="905"/>
      <c r="N65" s="891"/>
    </row>
    <row r="66" spans="1:14" ht="39">
      <c r="A66" s="893">
        <v>900</v>
      </c>
      <c r="B66" s="894">
        <v>90001</v>
      </c>
      <c r="C66" s="894">
        <v>6230</v>
      </c>
      <c r="D66" s="1115" t="s">
        <v>644</v>
      </c>
      <c r="E66" s="1116">
        <v>125000</v>
      </c>
      <c r="F66" s="1116">
        <v>125000</v>
      </c>
      <c r="G66" s="1454">
        <v>0</v>
      </c>
      <c r="H66" s="1454">
        <f>F66</f>
        <v>125000</v>
      </c>
      <c r="I66" s="1116">
        <v>49610.77</v>
      </c>
      <c r="J66" s="954">
        <f>I66/F66*100</f>
        <v>39.688615999999996</v>
      </c>
      <c r="K66" s="914"/>
      <c r="L66" s="914"/>
      <c r="M66" s="952"/>
      <c r="N66" s="891"/>
    </row>
    <row r="67" spans="1:14" ht="46.5" customHeight="1">
      <c r="A67" s="893">
        <v>900</v>
      </c>
      <c r="B67" s="894">
        <v>90005</v>
      </c>
      <c r="C67" s="894">
        <v>6230</v>
      </c>
      <c r="D67" s="953" t="s">
        <v>645</v>
      </c>
      <c r="E67" s="895">
        <v>300000</v>
      </c>
      <c r="F67" s="895">
        <v>300000</v>
      </c>
      <c r="G67" s="896">
        <v>0</v>
      </c>
      <c r="H67" s="896">
        <v>300000</v>
      </c>
      <c r="I67" s="895">
        <v>277128.05</v>
      </c>
      <c r="J67" s="954">
        <f t="shared" si="3"/>
        <v>92.37601666666666</v>
      </c>
      <c r="K67" s="1547"/>
      <c r="L67" s="1547"/>
      <c r="M67" s="1547"/>
      <c r="N67" s="891"/>
    </row>
    <row r="68" spans="1:14" ht="12.75">
      <c r="A68" s="955" t="s">
        <v>251</v>
      </c>
      <c r="B68" s="865"/>
      <c r="C68" s="865"/>
      <c r="D68" s="956"/>
      <c r="E68" s="957">
        <f aca="true" t="shared" si="4" ref="E68:I70">E12+E43</f>
        <v>5541626.47</v>
      </c>
      <c r="F68" s="957">
        <f t="shared" si="4"/>
        <v>6424844.470000001</v>
      </c>
      <c r="G68" s="957">
        <f t="shared" si="4"/>
        <v>3963407</v>
      </c>
      <c r="H68" s="957">
        <f t="shared" si="4"/>
        <v>2461437.4699999997</v>
      </c>
      <c r="I68" s="958">
        <f t="shared" si="4"/>
        <v>6196249.5200000005</v>
      </c>
      <c r="J68" s="959">
        <f t="shared" si="3"/>
        <v>96.44201581738834</v>
      </c>
      <c r="K68" s="865"/>
      <c r="L68" s="865"/>
      <c r="M68" s="960"/>
      <c r="N68" s="865"/>
    </row>
    <row r="69" spans="1:14" ht="13.5">
      <c r="A69" s="961" t="s">
        <v>239</v>
      </c>
      <c r="B69" s="872"/>
      <c r="C69" s="891"/>
      <c r="D69" s="915"/>
      <c r="E69" s="962">
        <f t="shared" si="4"/>
        <v>4690126.47</v>
      </c>
      <c r="F69" s="962">
        <f t="shared" si="4"/>
        <v>4971344.470000001</v>
      </c>
      <c r="G69" s="962">
        <f t="shared" si="4"/>
        <v>3963407</v>
      </c>
      <c r="H69" s="962">
        <f t="shared" si="4"/>
        <v>1007937.47</v>
      </c>
      <c r="I69" s="962">
        <f t="shared" si="4"/>
        <v>4896993.03</v>
      </c>
      <c r="J69" s="963">
        <f>I69/F69*100</f>
        <v>98.50439975647069</v>
      </c>
      <c r="K69" s="891"/>
      <c r="L69" s="891"/>
      <c r="M69" s="892"/>
      <c r="N69" s="891"/>
    </row>
    <row r="70" spans="1:14" ht="14.25" thickBot="1">
      <c r="A70" s="964" t="s">
        <v>240</v>
      </c>
      <c r="B70" s="965"/>
      <c r="C70" s="966"/>
      <c r="D70" s="967"/>
      <c r="E70" s="968">
        <f t="shared" si="4"/>
        <v>851500</v>
      </c>
      <c r="F70" s="968">
        <f t="shared" si="4"/>
        <v>1453500</v>
      </c>
      <c r="G70" s="968">
        <f t="shared" si="4"/>
        <v>0</v>
      </c>
      <c r="H70" s="968">
        <f t="shared" si="4"/>
        <v>1453500</v>
      </c>
      <c r="I70" s="968">
        <f t="shared" si="4"/>
        <v>1299256.49</v>
      </c>
      <c r="J70" s="969">
        <f>I70/F70*100</f>
        <v>89.38813140694874</v>
      </c>
      <c r="K70" s="966"/>
      <c r="L70" s="966"/>
      <c r="M70" s="970"/>
      <c r="N70" s="891"/>
    </row>
  </sheetData>
  <sheetProtection selectLockedCells="1" selectUnlockedCells="1"/>
  <mergeCells count="42">
    <mergeCell ref="K36:M36"/>
    <mergeCell ref="K39:M39"/>
    <mergeCell ref="K57:M57"/>
    <mergeCell ref="K58:M58"/>
    <mergeCell ref="K59:M59"/>
    <mergeCell ref="K38:M38"/>
    <mergeCell ref="K48:M48"/>
    <mergeCell ref="K50:M50"/>
    <mergeCell ref="K51:M51"/>
    <mergeCell ref="K53:M53"/>
    <mergeCell ref="K52:M52"/>
    <mergeCell ref="K40:M40"/>
    <mergeCell ref="K61:M61"/>
    <mergeCell ref="K54:M54"/>
    <mergeCell ref="K55:M55"/>
    <mergeCell ref="K56:M56"/>
    <mergeCell ref="K19:M19"/>
    <mergeCell ref="K20:M20"/>
    <mergeCell ref="K22:M22"/>
    <mergeCell ref="K23:M23"/>
    <mergeCell ref="K21:M21"/>
    <mergeCell ref="K27:M27"/>
    <mergeCell ref="K17:M17"/>
    <mergeCell ref="A12:D12"/>
    <mergeCell ref="K67:M67"/>
    <mergeCell ref="K60:M60"/>
    <mergeCell ref="K41:M41"/>
    <mergeCell ref="K24:M24"/>
    <mergeCell ref="K30:M30"/>
    <mergeCell ref="K26:M26"/>
    <mergeCell ref="K34:M34"/>
    <mergeCell ref="K35:M35"/>
    <mergeCell ref="K28:M28"/>
    <mergeCell ref="K29:M29"/>
    <mergeCell ref="K62:M62"/>
    <mergeCell ref="B6:I6"/>
    <mergeCell ref="G8:H8"/>
    <mergeCell ref="I8:I9"/>
    <mergeCell ref="K8:M9"/>
    <mergeCell ref="K10:M10"/>
    <mergeCell ref="K18:M18"/>
    <mergeCell ref="F8:F9"/>
  </mergeCells>
  <printOptions horizontalCentered="1"/>
  <pageMargins left="0.31496062992125984" right="0.31496062992125984" top="0.7480314960629921" bottom="0.7480314960629921" header="0.5118110236220472" footer="0.31496062992125984"/>
  <pageSetup fitToHeight="2" orientation="landscape" paperSize="9" scale="6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11"/>
  <sheetViews>
    <sheetView tabSelected="1" view="pageBreakPreview" zoomScaleSheetLayoutView="100" zoomScalePageLayoutView="0" workbookViewId="0" topLeftCell="A12">
      <selection activeCell="A14" sqref="A14:A59"/>
    </sheetView>
  </sheetViews>
  <sheetFormatPr defaultColWidth="8.57421875" defaultRowHeight="12.75"/>
  <cols>
    <col min="1" max="1" width="4.8515625" style="0" customWidth="1"/>
    <col min="2" max="2" width="5.7109375" style="0" customWidth="1"/>
    <col min="3" max="3" width="4.8515625" style="0" customWidth="1"/>
    <col min="4" max="4" width="48.7109375" style="0" customWidth="1"/>
    <col min="5" max="6" width="13.57421875" style="0" customWidth="1"/>
    <col min="7" max="7" width="13.8515625" style="0" customWidth="1"/>
    <col min="8" max="8" width="14.7109375" style="1059" customWidth="1"/>
    <col min="9" max="9" width="13.57421875" style="209" customWidth="1"/>
    <col min="10" max="10" width="14.28125" style="1060" customWidth="1"/>
    <col min="11" max="11" width="15.00390625" style="209" customWidth="1"/>
    <col min="12" max="12" width="14.7109375" style="209" customWidth="1"/>
    <col min="13" max="13" width="13.57421875" style="209" customWidth="1"/>
    <col min="14" max="14" width="11.57421875" style="209" hidden="1" customWidth="1"/>
  </cols>
  <sheetData>
    <row r="1" spans="1:14" ht="12.75">
      <c r="A1" s="1573" t="s">
        <v>880</v>
      </c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3"/>
      <c r="M1" s="1573"/>
      <c r="N1" s="1573"/>
    </row>
    <row r="2" spans="1:14" ht="14.25">
      <c r="A2" s="213"/>
      <c r="B2" s="213"/>
      <c r="C2" s="213"/>
      <c r="D2" s="213"/>
      <c r="E2" s="213"/>
      <c r="F2" s="213"/>
      <c r="G2" s="213"/>
      <c r="H2" s="213"/>
      <c r="I2" s="213"/>
      <c r="J2" s="971"/>
      <c r="K2" s="1573" t="s">
        <v>809</v>
      </c>
      <c r="L2" s="1573"/>
      <c r="M2" s="1573"/>
      <c r="N2" s="213"/>
    </row>
    <row r="3" spans="1:14" ht="14.25">
      <c r="A3" s="213"/>
      <c r="B3" s="213"/>
      <c r="C3" s="213"/>
      <c r="D3" s="213"/>
      <c r="E3" s="213"/>
      <c r="F3" s="213"/>
      <c r="G3" s="213"/>
      <c r="H3" s="213"/>
      <c r="I3" s="213"/>
      <c r="J3" s="971"/>
      <c r="K3" s="1380"/>
      <c r="L3" s="1380"/>
      <c r="M3" s="1380"/>
      <c r="N3" s="213"/>
    </row>
    <row r="4" spans="1:14" ht="14.25">
      <c r="A4" s="213"/>
      <c r="B4" s="213"/>
      <c r="C4" s="213"/>
      <c r="D4" s="213"/>
      <c r="E4" s="213"/>
      <c r="F4" s="213"/>
      <c r="G4" s="213"/>
      <c r="H4" s="213"/>
      <c r="I4" s="213"/>
      <c r="J4" s="971"/>
      <c r="K4" s="1380"/>
      <c r="L4" s="1380"/>
      <c r="M4" s="1380"/>
      <c r="N4" s="213"/>
    </row>
    <row r="5" spans="1:14" ht="14.25">
      <c r="A5" s="213"/>
      <c r="B5" s="213"/>
      <c r="C5" s="213"/>
      <c r="D5" s="213"/>
      <c r="E5" s="213"/>
      <c r="F5" s="213"/>
      <c r="G5" s="213"/>
      <c r="H5" s="213"/>
      <c r="I5" s="213"/>
      <c r="J5" s="971"/>
      <c r="K5" s="1380"/>
      <c r="L5" s="1380"/>
      <c r="M5" s="1380"/>
      <c r="N5" s="213"/>
    </row>
    <row r="6" spans="1:14" ht="17.25">
      <c r="A6" s="1578" t="s">
        <v>667</v>
      </c>
      <c r="B6" s="1578"/>
      <c r="C6" s="1578"/>
      <c r="D6" s="1578"/>
      <c r="E6" s="1578"/>
      <c r="F6" s="1578"/>
      <c r="G6" s="1578"/>
      <c r="H6" s="1578"/>
      <c r="I6" s="1578"/>
      <c r="J6" s="1578"/>
      <c r="K6" s="1578"/>
      <c r="L6" s="1578"/>
      <c r="M6" s="1578"/>
      <c r="N6" s="1578"/>
    </row>
    <row r="7" spans="1:14" ht="17.25">
      <c r="A7" s="1381"/>
      <c r="B7" s="1381"/>
      <c r="C7" s="1381"/>
      <c r="D7" s="1381"/>
      <c r="E7" s="1381"/>
      <c r="F7" s="1381"/>
      <c r="G7" s="1381"/>
      <c r="H7" s="1381"/>
      <c r="I7" s="1381"/>
      <c r="J7" s="1381"/>
      <c r="K7" s="1381"/>
      <c r="L7" s="1381"/>
      <c r="M7" s="1381"/>
      <c r="N7" s="1381"/>
    </row>
    <row r="8" spans="1:14" s="974" customFormat="1" ht="27.75" customHeight="1">
      <c r="A8" s="1575" t="s">
        <v>170</v>
      </c>
      <c r="B8" s="1575" t="s">
        <v>2</v>
      </c>
      <c r="C8" s="1575"/>
      <c r="D8" s="1575"/>
      <c r="E8" s="1576" t="s">
        <v>259</v>
      </c>
      <c r="F8" s="1569" t="s">
        <v>260</v>
      </c>
      <c r="G8" s="1569"/>
      <c r="H8" s="1570" t="s">
        <v>261</v>
      </c>
      <c r="I8" s="972"/>
      <c r="J8" s="973"/>
      <c r="K8" s="972"/>
      <c r="L8" s="972"/>
      <c r="M8" s="972"/>
      <c r="N8" s="1577" t="s">
        <v>262</v>
      </c>
    </row>
    <row r="9" spans="1:14" s="974" customFormat="1" ht="24" customHeight="1">
      <c r="A9" s="1575"/>
      <c r="B9" s="1575"/>
      <c r="C9" s="1575"/>
      <c r="D9" s="1575"/>
      <c r="E9" s="1576"/>
      <c r="F9" s="1382" t="s">
        <v>263</v>
      </c>
      <c r="G9" s="1382" t="s">
        <v>264</v>
      </c>
      <c r="H9" s="1570"/>
      <c r="I9" s="1382">
        <v>2019</v>
      </c>
      <c r="J9" s="1382" t="s">
        <v>359</v>
      </c>
      <c r="K9" s="1382" t="s">
        <v>410</v>
      </c>
      <c r="L9" s="1382" t="s">
        <v>601</v>
      </c>
      <c r="M9" s="1382" t="s">
        <v>660</v>
      </c>
      <c r="N9" s="1577"/>
    </row>
    <row r="10" spans="1:14" s="976" customFormat="1" ht="11.25">
      <c r="A10" s="1379">
        <v>1</v>
      </c>
      <c r="B10" s="1571">
        <v>2</v>
      </c>
      <c r="C10" s="1571"/>
      <c r="D10" s="1571"/>
      <c r="E10" s="1379">
        <v>3</v>
      </c>
      <c r="F10" s="1379">
        <v>4</v>
      </c>
      <c r="G10" s="1379">
        <v>5</v>
      </c>
      <c r="H10" s="975">
        <v>6</v>
      </c>
      <c r="I10" s="1379">
        <v>8</v>
      </c>
      <c r="J10" s="1379"/>
      <c r="K10" s="1379">
        <v>9</v>
      </c>
      <c r="L10" s="1379"/>
      <c r="M10" s="1379">
        <v>10</v>
      </c>
      <c r="N10" s="1379">
        <v>12</v>
      </c>
    </row>
    <row r="11" spans="1:14" s="981" customFormat="1" ht="18.75" customHeight="1">
      <c r="A11" s="977" t="s">
        <v>5</v>
      </c>
      <c r="B11" s="1572" t="s">
        <v>265</v>
      </c>
      <c r="C11" s="1572"/>
      <c r="D11" s="1572"/>
      <c r="E11" s="978" t="s">
        <v>194</v>
      </c>
      <c r="F11" s="978" t="s">
        <v>194</v>
      </c>
      <c r="G11" s="978" t="s">
        <v>194</v>
      </c>
      <c r="H11" s="979">
        <f aca="true" t="shared" si="0" ref="H11:N11">H12+H13</f>
        <v>46694966.77</v>
      </c>
      <c r="I11" s="979">
        <f t="shared" si="0"/>
        <v>4963360.36</v>
      </c>
      <c r="J11" s="979">
        <f t="shared" si="0"/>
        <v>18048182.38</v>
      </c>
      <c r="K11" s="979">
        <f t="shared" si="0"/>
        <v>17083424.03</v>
      </c>
      <c r="L11" s="979">
        <f t="shared" si="0"/>
        <v>4300000</v>
      </c>
      <c r="M11" s="979">
        <f t="shared" si="0"/>
        <v>2300000</v>
      </c>
      <c r="N11" s="980">
        <f t="shared" si="0"/>
        <v>44945900</v>
      </c>
    </row>
    <row r="12" spans="1:14" s="981" customFormat="1" ht="21" customHeight="1">
      <c r="A12" s="977" t="s">
        <v>266</v>
      </c>
      <c r="B12" s="1572" t="s">
        <v>267</v>
      </c>
      <c r="C12" s="1572"/>
      <c r="D12" s="1572"/>
      <c r="E12" s="978" t="s">
        <v>194</v>
      </c>
      <c r="F12" s="978" t="s">
        <v>194</v>
      </c>
      <c r="G12" s="978" t="s">
        <v>194</v>
      </c>
      <c r="H12" s="979">
        <f aca="true" t="shared" si="1" ref="H12:M12">H16</f>
        <v>1749066.77</v>
      </c>
      <c r="I12" s="979">
        <f t="shared" si="1"/>
        <v>1231413.36</v>
      </c>
      <c r="J12" s="979">
        <f t="shared" si="1"/>
        <v>330958.38</v>
      </c>
      <c r="K12" s="979">
        <f t="shared" si="1"/>
        <v>186695.03</v>
      </c>
      <c r="L12" s="979">
        <f t="shared" si="1"/>
        <v>0</v>
      </c>
      <c r="M12" s="979">
        <f t="shared" si="1"/>
        <v>0</v>
      </c>
      <c r="N12" s="980">
        <f>N16+N50+N57+N75+N84</f>
        <v>0</v>
      </c>
    </row>
    <row r="13" spans="1:14" s="981" customFormat="1" ht="21" customHeight="1">
      <c r="A13" s="977" t="s">
        <v>268</v>
      </c>
      <c r="B13" s="1572" t="s">
        <v>269</v>
      </c>
      <c r="C13" s="1572"/>
      <c r="D13" s="1572"/>
      <c r="E13" s="978" t="s">
        <v>194</v>
      </c>
      <c r="F13" s="978" t="s">
        <v>194</v>
      </c>
      <c r="G13" s="978" t="s">
        <v>194</v>
      </c>
      <c r="H13" s="979">
        <f>H21+H51+H60</f>
        <v>44945900</v>
      </c>
      <c r="I13" s="979">
        <f aca="true" t="shared" si="2" ref="I13:N13">I21+I51+I60+I76</f>
        <v>3731947</v>
      </c>
      <c r="J13" s="979">
        <f t="shared" si="2"/>
        <v>17717224</v>
      </c>
      <c r="K13" s="979">
        <f t="shared" si="2"/>
        <v>16896729</v>
      </c>
      <c r="L13" s="979">
        <f t="shared" si="2"/>
        <v>4300000</v>
      </c>
      <c r="M13" s="979">
        <f t="shared" si="2"/>
        <v>2300000</v>
      </c>
      <c r="N13" s="980">
        <f t="shared" si="2"/>
        <v>44945900</v>
      </c>
    </row>
    <row r="14" spans="1:14" s="214" customFormat="1" ht="14.25" customHeight="1">
      <c r="A14" s="1579"/>
      <c r="B14" s="1586" t="s">
        <v>270</v>
      </c>
      <c r="C14" s="1586"/>
      <c r="D14" s="1586"/>
      <c r="E14" s="1586"/>
      <c r="F14" s="1586"/>
      <c r="G14" s="1586"/>
      <c r="H14" s="1586"/>
      <c r="I14" s="1586"/>
      <c r="J14" s="1586"/>
      <c r="K14" s="1586"/>
      <c r="L14" s="1586"/>
      <c r="M14" s="1586"/>
      <c r="N14" s="1586"/>
    </row>
    <row r="15" spans="1:14" s="982" customFormat="1" ht="45.75" customHeight="1">
      <c r="A15" s="1580"/>
      <c r="B15" s="1574" t="s">
        <v>271</v>
      </c>
      <c r="C15" s="1590" t="s">
        <v>272</v>
      </c>
      <c r="D15" s="1590"/>
      <c r="E15" s="978" t="s">
        <v>194</v>
      </c>
      <c r="F15" s="978" t="s">
        <v>194</v>
      </c>
      <c r="G15" s="978" t="s">
        <v>194</v>
      </c>
      <c r="H15" s="979">
        <f aca="true" t="shared" si="3" ref="H15:M15">H16+H21</f>
        <v>26554761.77</v>
      </c>
      <c r="I15" s="979">
        <f t="shared" si="3"/>
        <v>1886343.36</v>
      </c>
      <c r="J15" s="979">
        <f t="shared" si="3"/>
        <v>10181723.38</v>
      </c>
      <c r="K15" s="979">
        <f t="shared" si="3"/>
        <v>12486695.03</v>
      </c>
      <c r="L15" s="979">
        <f t="shared" si="3"/>
        <v>2000000</v>
      </c>
      <c r="M15" s="979">
        <f t="shared" si="3"/>
        <v>0</v>
      </c>
      <c r="N15" s="980">
        <f>SUM(I15:M15)</f>
        <v>26554761.77</v>
      </c>
    </row>
    <row r="16" spans="1:14" s="981" customFormat="1" ht="18.75" customHeight="1">
      <c r="A16" s="1580"/>
      <c r="B16" s="1574"/>
      <c r="C16" s="1572" t="s">
        <v>267</v>
      </c>
      <c r="D16" s="1572"/>
      <c r="E16" s="978" t="s">
        <v>194</v>
      </c>
      <c r="F16" s="978" t="s">
        <v>194</v>
      </c>
      <c r="G16" s="978" t="s">
        <v>194</v>
      </c>
      <c r="H16" s="979">
        <f aca="true" t="shared" si="4" ref="H16:N16">H17</f>
        <v>1749066.77</v>
      </c>
      <c r="I16" s="979">
        <f t="shared" si="4"/>
        <v>1231413.36</v>
      </c>
      <c r="J16" s="979">
        <f t="shared" si="4"/>
        <v>330958.38</v>
      </c>
      <c r="K16" s="979">
        <f t="shared" si="4"/>
        <v>186695.03</v>
      </c>
      <c r="L16" s="979">
        <f t="shared" si="4"/>
        <v>0</v>
      </c>
      <c r="M16" s="979">
        <f t="shared" si="4"/>
        <v>0</v>
      </c>
      <c r="N16" s="983">
        <f t="shared" si="4"/>
        <v>0</v>
      </c>
    </row>
    <row r="17" spans="1:14" s="981" customFormat="1" ht="18.75" customHeight="1">
      <c r="A17" s="1580"/>
      <c r="B17" s="1574"/>
      <c r="C17" s="984" t="s">
        <v>274</v>
      </c>
      <c r="D17" s="985" t="s">
        <v>360</v>
      </c>
      <c r="E17" s="978"/>
      <c r="F17" s="978"/>
      <c r="G17" s="978"/>
      <c r="H17" s="979">
        <f aca="true" t="shared" si="5" ref="H17:M17">H18+H19+H20</f>
        <v>1749066.77</v>
      </c>
      <c r="I17" s="979">
        <f t="shared" si="5"/>
        <v>1231413.36</v>
      </c>
      <c r="J17" s="979">
        <f t="shared" si="5"/>
        <v>330958.38</v>
      </c>
      <c r="K17" s="979">
        <f t="shared" si="5"/>
        <v>186695.03</v>
      </c>
      <c r="L17" s="979">
        <f t="shared" si="5"/>
        <v>0</v>
      </c>
      <c r="M17" s="979">
        <f t="shared" si="5"/>
        <v>0</v>
      </c>
      <c r="N17" s="980"/>
    </row>
    <row r="18" spans="1:14" s="991" customFormat="1" ht="31.5" customHeight="1">
      <c r="A18" s="1580"/>
      <c r="B18" s="1574"/>
      <c r="C18" s="986"/>
      <c r="D18" s="987" t="s">
        <v>661</v>
      </c>
      <c r="E18" s="988" t="s">
        <v>602</v>
      </c>
      <c r="F18" s="988">
        <v>2019</v>
      </c>
      <c r="G18" s="988">
        <v>2021</v>
      </c>
      <c r="H18" s="989">
        <v>1749066.77</v>
      </c>
      <c r="I18" s="989">
        <v>1231413.36</v>
      </c>
      <c r="J18" s="989">
        <v>330958.38</v>
      </c>
      <c r="K18" s="989">
        <v>186695.03</v>
      </c>
      <c r="L18" s="989">
        <v>0</v>
      </c>
      <c r="M18" s="989">
        <v>0</v>
      </c>
      <c r="N18" s="990"/>
    </row>
    <row r="19" spans="1:14" s="991" customFormat="1" ht="18.75" customHeight="1" hidden="1">
      <c r="A19" s="1580"/>
      <c r="B19" s="1574"/>
      <c r="C19" s="986"/>
      <c r="D19" s="987">
        <v>0</v>
      </c>
      <c r="E19" s="988">
        <v>0</v>
      </c>
      <c r="F19" s="988">
        <v>0</v>
      </c>
      <c r="G19" s="988">
        <v>0</v>
      </c>
      <c r="H19" s="989">
        <v>0</v>
      </c>
      <c r="I19" s="989">
        <v>0</v>
      </c>
      <c r="J19" s="989">
        <v>0</v>
      </c>
      <c r="K19" s="989">
        <v>0</v>
      </c>
      <c r="L19" s="989">
        <v>0</v>
      </c>
      <c r="M19" s="989">
        <v>0</v>
      </c>
      <c r="N19" s="990"/>
    </row>
    <row r="20" spans="1:14" s="991" customFormat="1" ht="30.75" customHeight="1" hidden="1">
      <c r="A20" s="1580"/>
      <c r="B20" s="1574"/>
      <c r="C20" s="986"/>
      <c r="D20" s="987">
        <v>0</v>
      </c>
      <c r="E20" s="988">
        <v>0</v>
      </c>
      <c r="F20" s="988">
        <v>0</v>
      </c>
      <c r="G20" s="988">
        <v>0</v>
      </c>
      <c r="H20" s="989">
        <v>0</v>
      </c>
      <c r="I20" s="989">
        <v>0</v>
      </c>
      <c r="J20" s="989">
        <v>0</v>
      </c>
      <c r="K20" s="989">
        <v>0</v>
      </c>
      <c r="L20" s="989">
        <v>0</v>
      </c>
      <c r="M20" s="989">
        <v>0</v>
      </c>
      <c r="N20" s="990"/>
    </row>
    <row r="21" spans="1:14" s="981" customFormat="1" ht="18.75" customHeight="1">
      <c r="A21" s="1580"/>
      <c r="B21" s="1574"/>
      <c r="C21" s="1572" t="s">
        <v>269</v>
      </c>
      <c r="D21" s="1572"/>
      <c r="E21" s="978" t="s">
        <v>194</v>
      </c>
      <c r="F21" s="978" t="s">
        <v>194</v>
      </c>
      <c r="G21" s="978" t="s">
        <v>194</v>
      </c>
      <c r="H21" s="979">
        <f>H25+H31+H39+H47</f>
        <v>24805695</v>
      </c>
      <c r="I21" s="979">
        <f>I25+I28+I31+I39+I47</f>
        <v>654930</v>
      </c>
      <c r="J21" s="979">
        <f>J25+J28+J31+J39+J47</f>
        <v>9850765</v>
      </c>
      <c r="K21" s="979">
        <f>K25+K28+K31+K39+K47</f>
        <v>12300000</v>
      </c>
      <c r="L21" s="979">
        <f>L25+L28+L31+L39+L47</f>
        <v>2000000</v>
      </c>
      <c r="M21" s="979">
        <f>M25+M28+M31+M39+M47</f>
        <v>0</v>
      </c>
      <c r="N21" s="992">
        <f>SUM(I21:M21)</f>
        <v>24805695</v>
      </c>
    </row>
    <row r="22" spans="1:14" s="214" customFormat="1" ht="14.25" customHeight="1">
      <c r="A22" s="1580"/>
      <c r="B22" s="1574"/>
      <c r="C22" s="1586" t="s">
        <v>273</v>
      </c>
      <c r="D22" s="1586"/>
      <c r="E22" s="1586"/>
      <c r="F22" s="1586"/>
      <c r="G22" s="1586"/>
      <c r="H22" s="1586"/>
      <c r="I22" s="1586"/>
      <c r="J22" s="1586"/>
      <c r="K22" s="1586"/>
      <c r="L22" s="1586"/>
      <c r="M22" s="1586"/>
      <c r="N22" s="1586"/>
    </row>
    <row r="23" spans="1:14" s="215" customFormat="1" ht="31.5" customHeight="1" hidden="1">
      <c r="A23" s="1580"/>
      <c r="B23" s="1574"/>
      <c r="C23" s="978" t="s">
        <v>274</v>
      </c>
      <c r="D23" s="993" t="s">
        <v>275</v>
      </c>
      <c r="E23" s="994"/>
      <c r="F23" s="994"/>
      <c r="G23" s="994"/>
      <c r="H23" s="995">
        <f aca="true" t="shared" si="6" ref="H23:N23">H24+H25</f>
        <v>0</v>
      </c>
      <c r="I23" s="995">
        <f t="shared" si="6"/>
        <v>0</v>
      </c>
      <c r="J23" s="995">
        <f t="shared" si="6"/>
        <v>0</v>
      </c>
      <c r="K23" s="995">
        <f t="shared" si="6"/>
        <v>0</v>
      </c>
      <c r="L23" s="995">
        <f t="shared" si="6"/>
        <v>0</v>
      </c>
      <c r="M23" s="995">
        <f t="shared" si="6"/>
        <v>0</v>
      </c>
      <c r="N23" s="995">
        <f t="shared" si="6"/>
        <v>0</v>
      </c>
    </row>
    <row r="24" spans="1:14" s="215" customFormat="1" ht="19.5" customHeight="1" hidden="1">
      <c r="A24" s="1580"/>
      <c r="B24" s="1574"/>
      <c r="C24" s="996"/>
      <c r="D24" s="996" t="s">
        <v>267</v>
      </c>
      <c r="E24" s="997" t="s">
        <v>194</v>
      </c>
      <c r="F24" s="997" t="s">
        <v>194</v>
      </c>
      <c r="G24" s="997" t="s">
        <v>194</v>
      </c>
      <c r="H24" s="997">
        <v>0</v>
      </c>
      <c r="I24" s="998">
        <v>0</v>
      </c>
      <c r="J24" s="999">
        <v>0</v>
      </c>
      <c r="K24" s="998">
        <v>0</v>
      </c>
      <c r="L24" s="998">
        <v>0</v>
      </c>
      <c r="M24" s="998">
        <v>0</v>
      </c>
      <c r="N24" s="998">
        <f>SUM(I24:M24)</f>
        <v>0</v>
      </c>
    </row>
    <row r="25" spans="1:14" s="215" customFormat="1" ht="19.5" customHeight="1" hidden="1">
      <c r="A25" s="1580"/>
      <c r="B25" s="1574"/>
      <c r="C25" s="996"/>
      <c r="D25" s="996" t="s">
        <v>276</v>
      </c>
      <c r="E25" s="997" t="s">
        <v>194</v>
      </c>
      <c r="F25" s="997" t="s">
        <v>194</v>
      </c>
      <c r="G25" s="997" t="s">
        <v>194</v>
      </c>
      <c r="H25" s="998">
        <v>0</v>
      </c>
      <c r="I25" s="998">
        <v>0</v>
      </c>
      <c r="J25" s="999">
        <v>0</v>
      </c>
      <c r="K25" s="998">
        <v>0</v>
      </c>
      <c r="L25" s="998">
        <v>0</v>
      </c>
      <c r="M25" s="998">
        <v>0</v>
      </c>
      <c r="N25" s="998">
        <v>0</v>
      </c>
    </row>
    <row r="26" spans="1:14" s="215" customFormat="1" ht="19.5" customHeight="1" hidden="1">
      <c r="A26" s="1580"/>
      <c r="B26" s="1574"/>
      <c r="C26" s="978" t="s">
        <v>277</v>
      </c>
      <c r="D26" s="993" t="s">
        <v>278</v>
      </c>
      <c r="E26" s="994"/>
      <c r="F26" s="994"/>
      <c r="G26" s="994"/>
      <c r="H26" s="995">
        <f aca="true" t="shared" si="7" ref="H26:N26">H27+H28</f>
        <v>0</v>
      </c>
      <c r="I26" s="995">
        <f t="shared" si="7"/>
        <v>0</v>
      </c>
      <c r="J26" s="995">
        <f t="shared" si="7"/>
        <v>0</v>
      </c>
      <c r="K26" s="995">
        <f t="shared" si="7"/>
        <v>0</v>
      </c>
      <c r="L26" s="995">
        <f t="shared" si="7"/>
        <v>0</v>
      </c>
      <c r="M26" s="995">
        <f t="shared" si="7"/>
        <v>0</v>
      </c>
      <c r="N26" s="1000">
        <f t="shared" si="7"/>
        <v>0</v>
      </c>
    </row>
    <row r="27" spans="1:15" s="215" customFormat="1" ht="19.5" customHeight="1" hidden="1">
      <c r="A27" s="1580"/>
      <c r="B27" s="1574"/>
      <c r="C27" s="996"/>
      <c r="D27" s="1001" t="s">
        <v>267</v>
      </c>
      <c r="E27" s="997" t="s">
        <v>194</v>
      </c>
      <c r="F27" s="318"/>
      <c r="G27" s="318"/>
      <c r="H27" s="1002">
        <v>0</v>
      </c>
      <c r="I27" s="1002">
        <v>0</v>
      </c>
      <c r="J27" s="1002">
        <v>0</v>
      </c>
      <c r="K27" s="1002">
        <v>0</v>
      </c>
      <c r="L27" s="1002">
        <v>0</v>
      </c>
      <c r="M27" s="1002">
        <v>0</v>
      </c>
      <c r="N27" s="1003">
        <f>SUM(I27:M27)</f>
        <v>0</v>
      </c>
      <c r="O27" s="215">
        <v>0</v>
      </c>
    </row>
    <row r="28" spans="1:14" s="215" customFormat="1" ht="19.5" customHeight="1" hidden="1">
      <c r="A28" s="1580"/>
      <c r="B28" s="1574"/>
      <c r="C28" s="996"/>
      <c r="D28" s="996" t="s">
        <v>276</v>
      </c>
      <c r="E28" s="997" t="s">
        <v>194</v>
      </c>
      <c r="F28" s="997" t="s">
        <v>194</v>
      </c>
      <c r="G28" s="997" t="s">
        <v>194</v>
      </c>
      <c r="H28" s="1002">
        <v>0</v>
      </c>
      <c r="I28" s="998"/>
      <c r="J28" s="999"/>
      <c r="K28" s="998"/>
      <c r="L28" s="998"/>
      <c r="M28" s="998"/>
      <c r="N28" s="998">
        <f>SUM(I28:K28)</f>
        <v>0</v>
      </c>
    </row>
    <row r="29" spans="1:14" s="214" customFormat="1" ht="13.5">
      <c r="A29" s="1580"/>
      <c r="B29" s="1574"/>
      <c r="C29" s="1377" t="s">
        <v>274</v>
      </c>
      <c r="D29" s="1004" t="s">
        <v>280</v>
      </c>
      <c r="E29" s="1005"/>
      <c r="F29" s="1005"/>
      <c r="G29" s="1005"/>
      <c r="H29" s="1006">
        <f>SUM(H30:H31)</f>
        <v>4078500</v>
      </c>
      <c r="I29" s="1006">
        <f>SUM(I30:I31)</f>
        <v>304500</v>
      </c>
      <c r="J29" s="1006">
        <f>SUM(J30:J31)</f>
        <v>1274000</v>
      </c>
      <c r="K29" s="1006">
        <f>SUM(K30:K31)</f>
        <v>2500000</v>
      </c>
      <c r="L29" s="1006">
        <f>SUM(L30:L31)</f>
        <v>0</v>
      </c>
      <c r="M29" s="1006">
        <f>M30+M31</f>
        <v>0</v>
      </c>
      <c r="N29" s="1007">
        <f>N30+N31</f>
        <v>4078500</v>
      </c>
    </row>
    <row r="30" spans="1:14" s="215" customFormat="1" ht="19.5" customHeight="1">
      <c r="A30" s="1580"/>
      <c r="B30" s="1574"/>
      <c r="C30" s="996"/>
      <c r="D30" s="1001" t="s">
        <v>267</v>
      </c>
      <c r="E30" s="997" t="s">
        <v>194</v>
      </c>
      <c r="F30" s="997" t="s">
        <v>194</v>
      </c>
      <c r="G30" s="997" t="s">
        <v>194</v>
      </c>
      <c r="H30" s="1008">
        <v>0</v>
      </c>
      <c r="I30" s="1009">
        <v>0</v>
      </c>
      <c r="J30" s="1010"/>
      <c r="K30" s="1009">
        <v>0</v>
      </c>
      <c r="L30" s="1009"/>
      <c r="M30" s="1009">
        <v>0</v>
      </c>
      <c r="N30" s="998">
        <f>SUM(I30:M30)</f>
        <v>0</v>
      </c>
    </row>
    <row r="31" spans="1:14" s="215" customFormat="1" ht="19.5" customHeight="1">
      <c r="A31" s="1580"/>
      <c r="B31" s="1574"/>
      <c r="C31" s="996"/>
      <c r="D31" s="996" t="s">
        <v>276</v>
      </c>
      <c r="E31" s="997" t="s">
        <v>194</v>
      </c>
      <c r="F31" s="997" t="s">
        <v>194</v>
      </c>
      <c r="G31" s="997" t="s">
        <v>194</v>
      </c>
      <c r="H31" s="1008">
        <f aca="true" t="shared" si="8" ref="H31:M31">SUM(H32:H36)</f>
        <v>4078500</v>
      </c>
      <c r="I31" s="1008">
        <f t="shared" si="8"/>
        <v>304500</v>
      </c>
      <c r="J31" s="1008">
        <f t="shared" si="8"/>
        <v>1274000</v>
      </c>
      <c r="K31" s="1008">
        <f t="shared" si="8"/>
        <v>2500000</v>
      </c>
      <c r="L31" s="1008">
        <f t="shared" si="8"/>
        <v>0</v>
      </c>
      <c r="M31" s="1008">
        <f t="shared" si="8"/>
        <v>0</v>
      </c>
      <c r="N31" s="1011">
        <f>SUM(I31:M31)</f>
        <v>4078500</v>
      </c>
    </row>
    <row r="32" spans="1:14" s="215" customFormat="1" ht="26.25">
      <c r="A32" s="1580"/>
      <c r="B32" s="1377"/>
      <c r="C32" s="996"/>
      <c r="D32" s="996" t="s">
        <v>603</v>
      </c>
      <c r="E32" s="997" t="s">
        <v>281</v>
      </c>
      <c r="F32" s="997">
        <v>2020</v>
      </c>
      <c r="G32" s="997">
        <v>2021</v>
      </c>
      <c r="H32" s="1008">
        <f>SUM(I32:M32)</f>
        <v>3000000</v>
      </c>
      <c r="I32" s="1012">
        <v>0</v>
      </c>
      <c r="J32" s="1013">
        <v>500000</v>
      </c>
      <c r="K32" s="1012">
        <v>2500000</v>
      </c>
      <c r="L32" s="1009">
        <v>0</v>
      </c>
      <c r="M32" s="1009">
        <v>0</v>
      </c>
      <c r="N32" s="1011"/>
    </row>
    <row r="33" spans="1:14" s="215" customFormat="1" ht="26.25" customHeight="1" hidden="1">
      <c r="A33" s="1580"/>
      <c r="B33" s="1377"/>
      <c r="C33" s="996"/>
      <c r="D33" s="996" t="s">
        <v>411</v>
      </c>
      <c r="E33" s="997" t="s">
        <v>281</v>
      </c>
      <c r="F33" s="997">
        <v>2018</v>
      </c>
      <c r="G33" s="997">
        <v>2019</v>
      </c>
      <c r="H33" s="1008">
        <v>0</v>
      </c>
      <c r="I33" s="1013">
        <v>0</v>
      </c>
      <c r="J33" s="1013">
        <v>0</v>
      </c>
      <c r="K33" s="1013">
        <v>0</v>
      </c>
      <c r="L33" s="1013">
        <v>0</v>
      </c>
      <c r="M33" s="1013">
        <v>0</v>
      </c>
      <c r="N33" s="1011"/>
    </row>
    <row r="34" spans="1:14" s="215" customFormat="1" ht="26.25" customHeight="1" hidden="1">
      <c r="A34" s="1580"/>
      <c r="B34" s="1377"/>
      <c r="C34" s="996"/>
      <c r="D34" s="996" t="s">
        <v>612</v>
      </c>
      <c r="E34" s="997" t="s">
        <v>281</v>
      </c>
      <c r="F34" s="997">
        <v>2018</v>
      </c>
      <c r="G34" s="997">
        <v>2019</v>
      </c>
      <c r="H34" s="1008">
        <v>0</v>
      </c>
      <c r="I34" s="1013">
        <v>0</v>
      </c>
      <c r="J34" s="1013">
        <v>0</v>
      </c>
      <c r="K34" s="1013">
        <v>0</v>
      </c>
      <c r="L34" s="1013">
        <v>0</v>
      </c>
      <c r="M34" s="1013">
        <v>0</v>
      </c>
      <c r="N34" s="1011"/>
    </row>
    <row r="35" spans="1:14" s="215" customFormat="1" ht="30" customHeight="1" hidden="1">
      <c r="A35" s="1580"/>
      <c r="B35" s="1377"/>
      <c r="C35" s="996"/>
      <c r="D35" s="996" t="s">
        <v>604</v>
      </c>
      <c r="E35" s="997" t="s">
        <v>281</v>
      </c>
      <c r="F35" s="997">
        <v>2018</v>
      </c>
      <c r="G35" s="997">
        <v>2019</v>
      </c>
      <c r="H35" s="1008">
        <v>0</v>
      </c>
      <c r="I35" s="1012">
        <v>0</v>
      </c>
      <c r="J35" s="1013">
        <v>0</v>
      </c>
      <c r="K35" s="1009">
        <v>0</v>
      </c>
      <c r="L35" s="1009">
        <v>0</v>
      </c>
      <c r="M35" s="1009">
        <v>0</v>
      </c>
      <c r="N35" s="1011"/>
    </row>
    <row r="36" spans="1:14" s="215" customFormat="1" ht="30" customHeight="1">
      <c r="A36" s="1580"/>
      <c r="B36" s="1377"/>
      <c r="C36" s="996"/>
      <c r="D36" s="996" t="s">
        <v>605</v>
      </c>
      <c r="E36" s="997" t="s">
        <v>281</v>
      </c>
      <c r="F36" s="997">
        <v>2019</v>
      </c>
      <c r="G36" s="997">
        <v>2020</v>
      </c>
      <c r="H36" s="1008">
        <v>1078500</v>
      </c>
      <c r="I36" s="1012">
        <v>304500</v>
      </c>
      <c r="J36" s="1013">
        <v>774000</v>
      </c>
      <c r="K36" s="1009">
        <v>0</v>
      </c>
      <c r="L36" s="1009">
        <v>0</v>
      </c>
      <c r="M36" s="1009">
        <v>0</v>
      </c>
      <c r="N36" s="1011"/>
    </row>
    <row r="37" spans="1:14" s="215" customFormat="1" ht="13.5">
      <c r="A37" s="1580"/>
      <c r="B37" s="1377"/>
      <c r="C37" s="985" t="s">
        <v>277</v>
      </c>
      <c r="D37" s="985" t="s">
        <v>360</v>
      </c>
      <c r="E37" s="1014"/>
      <c r="F37" s="1014"/>
      <c r="G37" s="1014"/>
      <c r="H37" s="1015">
        <f aca="true" t="shared" si="9" ref="H37:M37">H39</f>
        <v>20077195</v>
      </c>
      <c r="I37" s="1015">
        <f t="shared" si="9"/>
        <v>350430</v>
      </c>
      <c r="J37" s="1015">
        <f t="shared" si="9"/>
        <v>8226765</v>
      </c>
      <c r="K37" s="1015">
        <f t="shared" si="9"/>
        <v>9500000</v>
      </c>
      <c r="L37" s="1015">
        <f t="shared" si="9"/>
        <v>2000000</v>
      </c>
      <c r="M37" s="1015">
        <f t="shared" si="9"/>
        <v>0</v>
      </c>
      <c r="N37" s="1011">
        <f>SUM(I37:M37)</f>
        <v>20077195</v>
      </c>
    </row>
    <row r="38" spans="1:14" s="215" customFormat="1" ht="13.5">
      <c r="A38" s="1580"/>
      <c r="B38" s="1377"/>
      <c r="C38" s="996"/>
      <c r="D38" s="1001" t="s">
        <v>267</v>
      </c>
      <c r="E38" s="997"/>
      <c r="F38" s="997"/>
      <c r="G38" s="997"/>
      <c r="H38" s="1008">
        <v>0</v>
      </c>
      <c r="I38" s="1008">
        <v>0</v>
      </c>
      <c r="J38" s="1008">
        <v>0</v>
      </c>
      <c r="K38" s="1008">
        <v>0</v>
      </c>
      <c r="L38" s="1008">
        <v>0</v>
      </c>
      <c r="M38" s="1008">
        <v>0</v>
      </c>
      <c r="N38" s="1011">
        <f>SUM(I38:M38)</f>
        <v>0</v>
      </c>
    </row>
    <row r="39" spans="1:14" s="215" customFormat="1" ht="13.5">
      <c r="A39" s="1580"/>
      <c r="B39" s="1377"/>
      <c r="C39" s="996"/>
      <c r="D39" s="996" t="s">
        <v>276</v>
      </c>
      <c r="E39" s="997"/>
      <c r="F39" s="997"/>
      <c r="G39" s="997"/>
      <c r="H39" s="1008">
        <f aca="true" t="shared" si="10" ref="H39:M39">SUM(H40:H44)</f>
        <v>20077195</v>
      </c>
      <c r="I39" s="1008">
        <f t="shared" si="10"/>
        <v>350430</v>
      </c>
      <c r="J39" s="1008">
        <f t="shared" si="10"/>
        <v>8226765</v>
      </c>
      <c r="K39" s="1008">
        <f t="shared" si="10"/>
        <v>9500000</v>
      </c>
      <c r="L39" s="1008">
        <f t="shared" si="10"/>
        <v>2000000</v>
      </c>
      <c r="M39" s="1008">
        <f t="shared" si="10"/>
        <v>0</v>
      </c>
      <c r="N39" s="1011">
        <f>SUM(I39:M39)</f>
        <v>20077195</v>
      </c>
    </row>
    <row r="40" spans="1:14" s="215" customFormat="1" ht="26.25">
      <c r="A40" s="1580"/>
      <c r="B40" s="1377"/>
      <c r="C40" s="996"/>
      <c r="D40" s="996" t="s">
        <v>606</v>
      </c>
      <c r="E40" s="997" t="s">
        <v>281</v>
      </c>
      <c r="F40" s="997">
        <v>2019</v>
      </c>
      <c r="G40" s="997">
        <v>2022</v>
      </c>
      <c r="H40" s="1008">
        <v>18300000</v>
      </c>
      <c r="I40" s="1012">
        <v>300000</v>
      </c>
      <c r="J40" s="1013">
        <v>7000000</v>
      </c>
      <c r="K40" s="1012">
        <v>9000000</v>
      </c>
      <c r="L40" s="1009">
        <v>2000000</v>
      </c>
      <c r="M40" s="1008">
        <v>0</v>
      </c>
      <c r="N40" s="1011"/>
    </row>
    <row r="41" spans="1:14" s="543" customFormat="1" ht="26.25">
      <c r="A41" s="1580"/>
      <c r="B41" s="1377"/>
      <c r="C41" s="996"/>
      <c r="D41" s="996" t="s">
        <v>406</v>
      </c>
      <c r="E41" s="997" t="s">
        <v>281</v>
      </c>
      <c r="F41" s="997">
        <v>2020</v>
      </c>
      <c r="G41" s="997">
        <v>2021</v>
      </c>
      <c r="H41" s="1008">
        <v>1000000</v>
      </c>
      <c r="I41" s="1012">
        <v>0</v>
      </c>
      <c r="J41" s="1013">
        <v>500000</v>
      </c>
      <c r="K41" s="1012">
        <v>500000</v>
      </c>
      <c r="L41" s="1012">
        <v>0</v>
      </c>
      <c r="M41" s="1012">
        <v>0</v>
      </c>
      <c r="N41" s="998"/>
    </row>
    <row r="42" spans="1:14" s="215" customFormat="1" ht="34.5" customHeight="1">
      <c r="A42" s="1580"/>
      <c r="B42" s="1376"/>
      <c r="C42" s="1016"/>
      <c r="D42" s="1016" t="s">
        <v>857</v>
      </c>
      <c r="E42" s="1017" t="s">
        <v>281</v>
      </c>
      <c r="F42" s="1017">
        <v>2019</v>
      </c>
      <c r="G42" s="1017">
        <v>2020</v>
      </c>
      <c r="H42" s="1008">
        <v>777195</v>
      </c>
      <c r="I42" s="1018">
        <v>50430</v>
      </c>
      <c r="J42" s="1019">
        <v>726765</v>
      </c>
      <c r="K42" s="1018">
        <v>0</v>
      </c>
      <c r="L42" s="1018">
        <v>0</v>
      </c>
      <c r="M42" s="1018">
        <v>0</v>
      </c>
      <c r="N42" s="1020"/>
    </row>
    <row r="43" spans="1:14" s="215" customFormat="1" ht="26.25" customHeight="1" hidden="1">
      <c r="A43" s="1580"/>
      <c r="B43" s="1376"/>
      <c r="C43" s="1016"/>
      <c r="D43" s="1016" t="s">
        <v>607</v>
      </c>
      <c r="E43" s="1017" t="s">
        <v>281</v>
      </c>
      <c r="F43" s="1017">
        <v>2018</v>
      </c>
      <c r="G43" s="1017">
        <v>2019</v>
      </c>
      <c r="H43" s="1008">
        <v>0</v>
      </c>
      <c r="I43" s="1018">
        <v>0</v>
      </c>
      <c r="J43" s="1019">
        <v>0</v>
      </c>
      <c r="K43" s="1018">
        <v>0</v>
      </c>
      <c r="L43" s="1018">
        <v>0</v>
      </c>
      <c r="M43" s="1018">
        <v>0</v>
      </c>
      <c r="N43" s="1020"/>
    </row>
    <row r="44" spans="1:14" s="215" customFormat="1" ht="26.25" customHeight="1" hidden="1">
      <c r="A44" s="1580"/>
      <c r="B44" s="1377"/>
      <c r="C44" s="996"/>
      <c r="D44" s="996" t="s">
        <v>608</v>
      </c>
      <c r="E44" s="997" t="s">
        <v>602</v>
      </c>
      <c r="F44" s="997">
        <v>2018</v>
      </c>
      <c r="G44" s="997">
        <v>2019</v>
      </c>
      <c r="H44" s="1008">
        <v>0</v>
      </c>
      <c r="I44" s="1012">
        <v>0</v>
      </c>
      <c r="J44" s="1013">
        <v>0</v>
      </c>
      <c r="K44" s="1012">
        <v>0</v>
      </c>
      <c r="L44" s="1012">
        <v>0</v>
      </c>
      <c r="M44" s="1012">
        <v>0</v>
      </c>
      <c r="N44" s="998"/>
    </row>
    <row r="45" spans="1:14" s="1024" customFormat="1" ht="14.25">
      <c r="A45" s="1580"/>
      <c r="B45" s="1377"/>
      <c r="C45" s="1021" t="s">
        <v>279</v>
      </c>
      <c r="D45" s="1021" t="s">
        <v>609</v>
      </c>
      <c r="E45" s="1022"/>
      <c r="F45" s="1022"/>
      <c r="G45" s="1022"/>
      <c r="H45" s="1015">
        <f aca="true" t="shared" si="11" ref="H45:M45">SUM(H46:H47)</f>
        <v>650000</v>
      </c>
      <c r="I45" s="1015">
        <f t="shared" si="11"/>
        <v>0</v>
      </c>
      <c r="J45" s="1015">
        <f t="shared" si="11"/>
        <v>350000</v>
      </c>
      <c r="K45" s="1015">
        <f t="shared" si="11"/>
        <v>300000</v>
      </c>
      <c r="L45" s="1015">
        <f t="shared" si="11"/>
        <v>0</v>
      </c>
      <c r="M45" s="1015">
        <f t="shared" si="11"/>
        <v>0</v>
      </c>
      <c r="N45" s="1023"/>
    </row>
    <row r="46" spans="1:14" s="215" customFormat="1" ht="13.5">
      <c r="A46" s="1580"/>
      <c r="B46" s="1377"/>
      <c r="C46" s="996"/>
      <c r="D46" s="1001" t="s">
        <v>267</v>
      </c>
      <c r="E46" s="997"/>
      <c r="F46" s="997"/>
      <c r="G46" s="997"/>
      <c r="H46" s="1008">
        <v>0</v>
      </c>
      <c r="I46" s="1012">
        <v>0</v>
      </c>
      <c r="J46" s="1013">
        <v>0</v>
      </c>
      <c r="K46" s="1012">
        <v>0</v>
      </c>
      <c r="L46" s="1012">
        <v>0</v>
      </c>
      <c r="M46" s="1012">
        <v>0</v>
      </c>
      <c r="N46" s="998"/>
    </row>
    <row r="47" spans="1:14" s="215" customFormat="1" ht="13.5">
      <c r="A47" s="1580"/>
      <c r="B47" s="1377"/>
      <c r="C47" s="996"/>
      <c r="D47" s="996" t="s">
        <v>276</v>
      </c>
      <c r="E47" s="997"/>
      <c r="F47" s="997"/>
      <c r="G47" s="997"/>
      <c r="H47" s="1008">
        <f aca="true" t="shared" si="12" ref="H47:M47">H48</f>
        <v>650000</v>
      </c>
      <c r="I47" s="1008">
        <f t="shared" si="12"/>
        <v>0</v>
      </c>
      <c r="J47" s="1008">
        <f t="shared" si="12"/>
        <v>350000</v>
      </c>
      <c r="K47" s="1008">
        <f t="shared" si="12"/>
        <v>300000</v>
      </c>
      <c r="L47" s="1008">
        <f t="shared" si="12"/>
        <v>0</v>
      </c>
      <c r="M47" s="1008">
        <f t="shared" si="12"/>
        <v>0</v>
      </c>
      <c r="N47" s="998"/>
    </row>
    <row r="48" spans="1:14" s="215" customFormat="1" ht="13.5">
      <c r="A48" s="1580"/>
      <c r="B48" s="1377"/>
      <c r="C48" s="996"/>
      <c r="D48" s="996" t="s">
        <v>405</v>
      </c>
      <c r="E48" s="1017" t="s">
        <v>281</v>
      </c>
      <c r="F48" s="997">
        <v>2020</v>
      </c>
      <c r="G48" s="997">
        <v>2021</v>
      </c>
      <c r="H48" s="1008">
        <v>650000</v>
      </c>
      <c r="I48" s="1012">
        <v>0</v>
      </c>
      <c r="J48" s="1013">
        <v>350000</v>
      </c>
      <c r="K48" s="1012">
        <v>300000</v>
      </c>
      <c r="L48" s="1012">
        <v>0</v>
      </c>
      <c r="M48" s="1012">
        <v>0</v>
      </c>
      <c r="N48" s="998"/>
    </row>
    <row r="49" spans="1:14" s="982" customFormat="1" ht="45.75" customHeight="1">
      <c r="A49" s="1580"/>
      <c r="B49" s="1574" t="s">
        <v>282</v>
      </c>
      <c r="C49" s="1589" t="s">
        <v>610</v>
      </c>
      <c r="D49" s="1589"/>
      <c r="E49" s="978" t="s">
        <v>194</v>
      </c>
      <c r="F49" s="978" t="s">
        <v>194</v>
      </c>
      <c r="G49" s="978" t="s">
        <v>194</v>
      </c>
      <c r="H49" s="1006">
        <f aca="true" t="shared" si="13" ref="H49:N49">H50+H51</f>
        <v>0</v>
      </c>
      <c r="I49" s="1006">
        <f t="shared" si="13"/>
        <v>0</v>
      </c>
      <c r="J49" s="1006">
        <f t="shared" si="13"/>
        <v>0</v>
      </c>
      <c r="K49" s="1006">
        <f t="shared" si="13"/>
        <v>0</v>
      </c>
      <c r="L49" s="1006">
        <f t="shared" si="13"/>
        <v>0</v>
      </c>
      <c r="M49" s="1006">
        <f t="shared" si="13"/>
        <v>0</v>
      </c>
      <c r="N49" s="995">
        <f t="shared" si="13"/>
        <v>0</v>
      </c>
    </row>
    <row r="50" spans="1:14" s="981" customFormat="1" ht="20.25" customHeight="1">
      <c r="A50" s="1580"/>
      <c r="B50" s="1574"/>
      <c r="C50" s="1585" t="s">
        <v>267</v>
      </c>
      <c r="D50" s="1585"/>
      <c r="E50" s="978" t="s">
        <v>194</v>
      </c>
      <c r="F50" s="978" t="s">
        <v>194</v>
      </c>
      <c r="G50" s="978" t="s">
        <v>194</v>
      </c>
      <c r="H50" s="979">
        <f aca="true" t="shared" si="14" ref="H50:M51">H54</f>
        <v>0</v>
      </c>
      <c r="I50" s="979">
        <f t="shared" si="14"/>
        <v>0</v>
      </c>
      <c r="J50" s="979">
        <f t="shared" si="14"/>
        <v>0</v>
      </c>
      <c r="K50" s="979">
        <f t="shared" si="14"/>
        <v>0</v>
      </c>
      <c r="L50" s="979">
        <f t="shared" si="14"/>
        <v>0</v>
      </c>
      <c r="M50" s="979">
        <f t="shared" si="14"/>
        <v>0</v>
      </c>
      <c r="N50" s="998">
        <f>SUM(I50:M50)</f>
        <v>0</v>
      </c>
    </row>
    <row r="51" spans="1:14" s="981" customFormat="1" ht="20.25" customHeight="1">
      <c r="A51" s="1580"/>
      <c r="B51" s="1574"/>
      <c r="C51" s="1585" t="s">
        <v>269</v>
      </c>
      <c r="D51" s="1585"/>
      <c r="E51" s="978" t="s">
        <v>194</v>
      </c>
      <c r="F51" s="978" t="s">
        <v>194</v>
      </c>
      <c r="G51" s="978" t="s">
        <v>194</v>
      </c>
      <c r="H51" s="979">
        <f t="shared" si="14"/>
        <v>0</v>
      </c>
      <c r="I51" s="979">
        <f t="shared" si="14"/>
        <v>0</v>
      </c>
      <c r="J51" s="979">
        <f t="shared" si="14"/>
        <v>0</v>
      </c>
      <c r="K51" s="979">
        <f t="shared" si="14"/>
        <v>0</v>
      </c>
      <c r="L51" s="979">
        <f t="shared" si="14"/>
        <v>0</v>
      </c>
      <c r="M51" s="979">
        <f t="shared" si="14"/>
        <v>0</v>
      </c>
      <c r="N51" s="998">
        <f>SUM(I51:M51)</f>
        <v>0</v>
      </c>
    </row>
    <row r="52" spans="1:14" s="214" customFormat="1" ht="14.25" customHeight="1">
      <c r="A52" s="1580"/>
      <c r="B52" s="1574"/>
      <c r="C52" s="1586" t="s">
        <v>273</v>
      </c>
      <c r="D52" s="1586"/>
      <c r="E52" s="1586"/>
      <c r="F52" s="1586"/>
      <c r="G52" s="1586"/>
      <c r="H52" s="1586"/>
      <c r="I52" s="1586"/>
      <c r="J52" s="1586"/>
      <c r="K52" s="1586"/>
      <c r="L52" s="1586"/>
      <c r="M52" s="1586"/>
      <c r="N52" s="1586"/>
    </row>
    <row r="53" spans="1:14" ht="30" customHeight="1">
      <c r="A53" s="1580"/>
      <c r="B53" s="1574"/>
      <c r="C53" s="1377" t="s">
        <v>274</v>
      </c>
      <c r="D53" s="1025" t="s">
        <v>283</v>
      </c>
      <c r="E53" s="1026"/>
      <c r="F53" s="1026"/>
      <c r="G53" s="1026"/>
      <c r="H53" s="1006">
        <f aca="true" t="shared" si="15" ref="H53:N53">H54+H55</f>
        <v>0</v>
      </c>
      <c r="I53" s="1006">
        <f t="shared" si="15"/>
        <v>0</v>
      </c>
      <c r="J53" s="1006">
        <f t="shared" si="15"/>
        <v>0</v>
      </c>
      <c r="K53" s="1006">
        <f t="shared" si="15"/>
        <v>0</v>
      </c>
      <c r="L53" s="1006">
        <f t="shared" si="15"/>
        <v>0</v>
      </c>
      <c r="M53" s="1006">
        <f t="shared" si="15"/>
        <v>0</v>
      </c>
      <c r="N53" s="995">
        <f t="shared" si="15"/>
        <v>0</v>
      </c>
    </row>
    <row r="54" spans="1:14" s="216" customFormat="1" ht="13.5" customHeight="1">
      <c r="A54" s="1580"/>
      <c r="B54" s="1574"/>
      <c r="C54" s="996"/>
      <c r="D54" s="1001" t="s">
        <v>267</v>
      </c>
      <c r="E54" s="997" t="s">
        <v>194</v>
      </c>
      <c r="F54" s="997" t="s">
        <v>194</v>
      </c>
      <c r="G54" s="997" t="s">
        <v>194</v>
      </c>
      <c r="H54" s="1008"/>
      <c r="I54" s="1009"/>
      <c r="J54" s="1010"/>
      <c r="K54" s="1009"/>
      <c r="L54" s="1009"/>
      <c r="M54" s="1009"/>
      <c r="N54" s="998">
        <f>SUM(I54:M54)</f>
        <v>0</v>
      </c>
    </row>
    <row r="55" spans="1:14" s="216" customFormat="1" ht="13.5" customHeight="1">
      <c r="A55" s="1580"/>
      <c r="B55" s="1574"/>
      <c r="C55" s="996"/>
      <c r="D55" s="996" t="s">
        <v>276</v>
      </c>
      <c r="E55" s="997" t="s">
        <v>194</v>
      </c>
      <c r="F55" s="997" t="s">
        <v>194</v>
      </c>
      <c r="G55" s="997" t="s">
        <v>194</v>
      </c>
      <c r="H55" s="1008"/>
      <c r="I55" s="1009"/>
      <c r="J55" s="1010"/>
      <c r="K55" s="1009"/>
      <c r="L55" s="1009"/>
      <c r="M55" s="1009"/>
      <c r="N55" s="998">
        <f>SUM(I55:M55)</f>
        <v>0</v>
      </c>
    </row>
    <row r="56" spans="1:14" s="982" customFormat="1" ht="30.75" customHeight="1">
      <c r="A56" s="1580"/>
      <c r="B56" s="1582" t="s">
        <v>284</v>
      </c>
      <c r="C56" s="1589" t="s">
        <v>285</v>
      </c>
      <c r="D56" s="1589"/>
      <c r="E56" s="978" t="s">
        <v>194</v>
      </c>
      <c r="F56" s="978" t="s">
        <v>194</v>
      </c>
      <c r="G56" s="978" t="s">
        <v>194</v>
      </c>
      <c r="H56" s="1006">
        <f aca="true" t="shared" si="16" ref="H56:N56">H57+H60</f>
        <v>20140205</v>
      </c>
      <c r="I56" s="1006">
        <f t="shared" si="16"/>
        <v>3077017</v>
      </c>
      <c r="J56" s="1006">
        <f t="shared" si="16"/>
        <v>7866459</v>
      </c>
      <c r="K56" s="1006">
        <f t="shared" si="16"/>
        <v>4596729</v>
      </c>
      <c r="L56" s="1006">
        <f t="shared" si="16"/>
        <v>2300000</v>
      </c>
      <c r="M56" s="1006">
        <f t="shared" si="16"/>
        <v>2300000</v>
      </c>
      <c r="N56" s="1027">
        <f t="shared" si="16"/>
        <v>20140205</v>
      </c>
    </row>
    <row r="57" spans="1:14" s="1028" customFormat="1" ht="20.25" customHeight="1">
      <c r="A57" s="1580"/>
      <c r="B57" s="1583"/>
      <c r="C57" s="1585" t="s">
        <v>267</v>
      </c>
      <c r="D57" s="1585"/>
      <c r="E57" s="978" t="s">
        <v>194</v>
      </c>
      <c r="F57" s="978" t="s">
        <v>194</v>
      </c>
      <c r="G57" s="978" t="s">
        <v>194</v>
      </c>
      <c r="H57" s="1006">
        <f aca="true" t="shared" si="17" ref="H57:M57">H59</f>
        <v>0</v>
      </c>
      <c r="I57" s="1006">
        <f t="shared" si="17"/>
        <v>0</v>
      </c>
      <c r="J57" s="1006">
        <f t="shared" si="17"/>
        <v>0</v>
      </c>
      <c r="K57" s="1006">
        <f t="shared" si="17"/>
        <v>0</v>
      </c>
      <c r="L57" s="1006">
        <f t="shared" si="17"/>
        <v>0</v>
      </c>
      <c r="M57" s="1006">
        <f t="shared" si="17"/>
        <v>0</v>
      </c>
      <c r="N57" s="1007">
        <f>SUM(I57:M57)</f>
        <v>0</v>
      </c>
    </row>
    <row r="58" spans="1:14" s="1031" customFormat="1" ht="12.75" customHeight="1">
      <c r="A58" s="1580"/>
      <c r="B58" s="1583"/>
      <c r="C58" s="1588" t="s">
        <v>286</v>
      </c>
      <c r="D58" s="1588"/>
      <c r="E58" s="988"/>
      <c r="F58" s="988"/>
      <c r="G58" s="988"/>
      <c r="H58" s="1029"/>
      <c r="I58" s="1029"/>
      <c r="J58" s="1029"/>
      <c r="K58" s="1029"/>
      <c r="L58" s="1029"/>
      <c r="M58" s="1029"/>
      <c r="N58" s="1030"/>
    </row>
    <row r="59" spans="1:14" s="1038" customFormat="1" ht="13.5">
      <c r="A59" s="1581"/>
      <c r="B59" s="1584"/>
      <c r="C59" s="1032"/>
      <c r="D59" s="1032"/>
      <c r="E59" s="1033"/>
      <c r="F59" s="1034"/>
      <c r="G59" s="1034"/>
      <c r="H59" s="1035">
        <v>0</v>
      </c>
      <c r="I59" s="1035">
        <v>0</v>
      </c>
      <c r="J59" s="1035">
        <v>0</v>
      </c>
      <c r="K59" s="1036">
        <v>0</v>
      </c>
      <c r="L59" s="1036">
        <v>0</v>
      </c>
      <c r="M59" s="1036">
        <v>0</v>
      </c>
      <c r="N59" s="1037"/>
    </row>
    <row r="60" spans="1:14" s="1028" customFormat="1" ht="20.25" customHeight="1">
      <c r="A60" s="1579"/>
      <c r="B60" s="1582"/>
      <c r="C60" s="1585" t="s">
        <v>269</v>
      </c>
      <c r="D60" s="1585"/>
      <c r="E60" s="978" t="s">
        <v>194</v>
      </c>
      <c r="F60" s="978" t="s">
        <v>194</v>
      </c>
      <c r="G60" s="978" t="s">
        <v>194</v>
      </c>
      <c r="H60" s="1006">
        <f aca="true" t="shared" si="18" ref="H60:M60">H64+H73</f>
        <v>20140205</v>
      </c>
      <c r="I60" s="1006">
        <f t="shared" si="18"/>
        <v>3077017</v>
      </c>
      <c r="J60" s="1006">
        <f t="shared" si="18"/>
        <v>7866459</v>
      </c>
      <c r="K60" s="1006">
        <f t="shared" si="18"/>
        <v>4596729</v>
      </c>
      <c r="L60" s="1006">
        <f t="shared" si="18"/>
        <v>2300000</v>
      </c>
      <c r="M60" s="1006">
        <f t="shared" si="18"/>
        <v>2300000</v>
      </c>
      <c r="N60" s="1039">
        <f>SUM(I60:M60)</f>
        <v>20140205</v>
      </c>
    </row>
    <row r="61" spans="1:14" ht="14.25" customHeight="1">
      <c r="A61" s="1580"/>
      <c r="B61" s="1583"/>
      <c r="C61" s="1586" t="s">
        <v>273</v>
      </c>
      <c r="D61" s="1586"/>
      <c r="E61" s="1586"/>
      <c r="F61" s="1586"/>
      <c r="G61" s="1586"/>
      <c r="H61" s="1586"/>
      <c r="I61" s="1586"/>
      <c r="J61" s="1586"/>
      <c r="K61" s="1586"/>
      <c r="L61" s="1586"/>
      <c r="M61" s="1586"/>
      <c r="N61" s="1586"/>
    </row>
    <row r="62" spans="1:14" ht="13.5">
      <c r="A62" s="1580"/>
      <c r="B62" s="1583"/>
      <c r="C62" s="1377" t="s">
        <v>274</v>
      </c>
      <c r="D62" s="1025" t="s">
        <v>287</v>
      </c>
      <c r="E62" s="1026"/>
      <c r="F62" s="1026"/>
      <c r="G62" s="1026"/>
      <c r="H62" s="1006">
        <f aca="true" t="shared" si="19" ref="H62:N62">H63+H64</f>
        <v>20140205</v>
      </c>
      <c r="I62" s="1006">
        <f t="shared" si="19"/>
        <v>3077017</v>
      </c>
      <c r="J62" s="1006">
        <f t="shared" si="19"/>
        <v>7866459</v>
      </c>
      <c r="K62" s="1006">
        <f t="shared" si="19"/>
        <v>4596729</v>
      </c>
      <c r="L62" s="1006">
        <f t="shared" si="19"/>
        <v>2300000</v>
      </c>
      <c r="M62" s="1006">
        <f t="shared" si="19"/>
        <v>2300000</v>
      </c>
      <c r="N62" s="1039">
        <f t="shared" si="19"/>
        <v>20140205</v>
      </c>
    </row>
    <row r="63" spans="1:14" s="216" customFormat="1" ht="13.5">
      <c r="A63" s="1580"/>
      <c r="B63" s="1583"/>
      <c r="C63" s="996"/>
      <c r="D63" s="1001" t="s">
        <v>267</v>
      </c>
      <c r="E63" s="997" t="s">
        <v>194</v>
      </c>
      <c r="F63" s="997" t="s">
        <v>194</v>
      </c>
      <c r="G63" s="997" t="s">
        <v>194</v>
      </c>
      <c r="H63" s="1008">
        <v>0</v>
      </c>
      <c r="I63" s="1009">
        <v>0</v>
      </c>
      <c r="J63" s="1010"/>
      <c r="K63" s="1009">
        <v>0</v>
      </c>
      <c r="L63" s="1009"/>
      <c r="M63" s="1009">
        <v>0</v>
      </c>
      <c r="N63" s="1011">
        <f>SUM(I63:K63)</f>
        <v>0</v>
      </c>
    </row>
    <row r="64" spans="1:14" s="216" customFormat="1" ht="18.75" customHeight="1">
      <c r="A64" s="1580"/>
      <c r="B64" s="1583"/>
      <c r="C64" s="996"/>
      <c r="D64" s="1378" t="s">
        <v>276</v>
      </c>
      <c r="E64" s="1014" t="s">
        <v>194</v>
      </c>
      <c r="F64" s="1014" t="s">
        <v>194</v>
      </c>
      <c r="G64" s="1014" t="s">
        <v>194</v>
      </c>
      <c r="H64" s="1015">
        <f aca="true" t="shared" si="20" ref="H64:M64">SUM(H65:H72)</f>
        <v>20140205</v>
      </c>
      <c r="I64" s="1015">
        <f t="shared" si="20"/>
        <v>3077017</v>
      </c>
      <c r="J64" s="1015">
        <f t="shared" si="20"/>
        <v>7866459</v>
      </c>
      <c r="K64" s="1015">
        <f t="shared" si="20"/>
        <v>4596729</v>
      </c>
      <c r="L64" s="1015">
        <f t="shared" si="20"/>
        <v>2300000</v>
      </c>
      <c r="M64" s="1015">
        <f t="shared" si="20"/>
        <v>2300000</v>
      </c>
      <c r="N64" s="1040">
        <f>SUM(I64:M64)</f>
        <v>20140205</v>
      </c>
    </row>
    <row r="65" spans="1:14" s="216" customFormat="1" ht="26.25">
      <c r="A65" s="1580"/>
      <c r="B65" s="1583"/>
      <c r="C65" s="996"/>
      <c r="D65" s="1041" t="s">
        <v>881</v>
      </c>
      <c r="E65" s="997" t="s">
        <v>281</v>
      </c>
      <c r="F65" s="997">
        <v>2019</v>
      </c>
      <c r="G65" s="997">
        <v>2021</v>
      </c>
      <c r="H65" s="1008">
        <v>3806729</v>
      </c>
      <c r="I65" s="1012">
        <v>10000</v>
      </c>
      <c r="J65" s="1013">
        <v>2000000</v>
      </c>
      <c r="K65" s="1012">
        <v>1796729</v>
      </c>
      <c r="L65" s="1012">
        <v>0</v>
      </c>
      <c r="M65" s="1012">
        <v>0</v>
      </c>
      <c r="N65" s="1042">
        <f>SUM(I65:M65)</f>
        <v>3806729</v>
      </c>
    </row>
    <row r="66" spans="1:14" s="216" customFormat="1" ht="13.5">
      <c r="A66" s="1580"/>
      <c r="B66" s="1583"/>
      <c r="C66" s="996"/>
      <c r="D66" s="996" t="s">
        <v>412</v>
      </c>
      <c r="E66" s="997" t="s">
        <v>281</v>
      </c>
      <c r="F66" s="997">
        <v>2020</v>
      </c>
      <c r="G66" s="997">
        <v>2021</v>
      </c>
      <c r="H66" s="1008">
        <f>SUM(I66:M66)</f>
        <v>1916459</v>
      </c>
      <c r="I66" s="1012">
        <v>0</v>
      </c>
      <c r="J66" s="1012">
        <v>1416459</v>
      </c>
      <c r="K66" s="1012">
        <v>500000</v>
      </c>
      <c r="L66" s="1012">
        <v>0</v>
      </c>
      <c r="M66" s="1012">
        <v>0</v>
      </c>
      <c r="N66" s="1042"/>
    </row>
    <row r="67" spans="1:14" s="216" customFormat="1" ht="13.5">
      <c r="A67" s="1580"/>
      <c r="B67" s="1583"/>
      <c r="C67" s="996"/>
      <c r="D67" s="1041" t="s">
        <v>413</v>
      </c>
      <c r="E67" s="997" t="s">
        <v>281</v>
      </c>
      <c r="F67" s="997">
        <v>2020</v>
      </c>
      <c r="G67" s="997">
        <v>2023</v>
      </c>
      <c r="H67" s="1008">
        <v>6000000</v>
      </c>
      <c r="I67" s="1012">
        <v>0</v>
      </c>
      <c r="J67" s="1013">
        <v>3000000</v>
      </c>
      <c r="K67" s="1012">
        <v>1000000</v>
      </c>
      <c r="L67" s="1012">
        <v>1000000</v>
      </c>
      <c r="M67" s="1012">
        <v>1000000</v>
      </c>
      <c r="N67" s="1011">
        <f>SUM(I67:M67)</f>
        <v>6000000</v>
      </c>
    </row>
    <row r="68" spans="1:14" s="216" customFormat="1" ht="13.5">
      <c r="A68" s="1580"/>
      <c r="B68" s="1583"/>
      <c r="C68" s="996"/>
      <c r="D68" s="1041" t="s">
        <v>662</v>
      </c>
      <c r="E68" s="997" t="s">
        <v>281</v>
      </c>
      <c r="F68" s="997">
        <v>2019</v>
      </c>
      <c r="G68" s="997">
        <v>2023</v>
      </c>
      <c r="H68" s="1008">
        <v>6560000</v>
      </c>
      <c r="I68" s="1012">
        <v>2560000</v>
      </c>
      <c r="J68" s="1013">
        <v>1000000</v>
      </c>
      <c r="K68" s="1012">
        <v>1000000</v>
      </c>
      <c r="L68" s="1012">
        <v>1000000</v>
      </c>
      <c r="M68" s="1012">
        <v>1000000</v>
      </c>
      <c r="N68" s="1011"/>
    </row>
    <row r="69" spans="1:14" s="216" customFormat="1" ht="13.5">
      <c r="A69" s="1580"/>
      <c r="B69" s="1584"/>
      <c r="C69" s="996"/>
      <c r="D69" s="1041" t="s">
        <v>663</v>
      </c>
      <c r="E69" s="997" t="s">
        <v>281</v>
      </c>
      <c r="F69" s="997">
        <v>2019</v>
      </c>
      <c r="G69" s="997">
        <v>2023</v>
      </c>
      <c r="H69" s="1008">
        <v>1557017</v>
      </c>
      <c r="I69" s="1012">
        <v>357017</v>
      </c>
      <c r="J69" s="1013">
        <v>300000</v>
      </c>
      <c r="K69" s="1012">
        <v>300000</v>
      </c>
      <c r="L69" s="1012">
        <v>300000</v>
      </c>
      <c r="M69" s="1012">
        <v>300000</v>
      </c>
      <c r="N69" s="1011"/>
    </row>
    <row r="70" spans="1:14" ht="26.25" customHeight="1" hidden="1">
      <c r="A70" s="1580"/>
      <c r="B70" s="1356"/>
      <c r="C70" s="1377" t="s">
        <v>277</v>
      </c>
      <c r="D70" s="1025" t="s">
        <v>283</v>
      </c>
      <c r="E70" s="1026"/>
      <c r="F70" s="1026"/>
      <c r="G70" s="1026"/>
      <c r="H70" s="1006">
        <v>0</v>
      </c>
      <c r="I70" s="1006">
        <v>0</v>
      </c>
      <c r="J70" s="1006">
        <v>0</v>
      </c>
      <c r="K70" s="1006">
        <v>0</v>
      </c>
      <c r="L70" s="1006">
        <v>0</v>
      </c>
      <c r="M70" s="1006">
        <v>0</v>
      </c>
      <c r="N70" s="995">
        <f>N71+N73</f>
        <v>0</v>
      </c>
    </row>
    <row r="71" spans="1:14" s="216" customFormat="1" ht="13.5" customHeight="1" hidden="1">
      <c r="A71" s="1580"/>
      <c r="B71" s="1356"/>
      <c r="C71" s="996"/>
      <c r="D71" s="1001" t="s">
        <v>267</v>
      </c>
      <c r="E71" s="997" t="s">
        <v>194</v>
      </c>
      <c r="F71" s="997" t="s">
        <v>194</v>
      </c>
      <c r="G71" s="997" t="s">
        <v>194</v>
      </c>
      <c r="H71" s="1002"/>
      <c r="I71" s="998"/>
      <c r="J71" s="999"/>
      <c r="K71" s="998"/>
      <c r="L71" s="998"/>
      <c r="M71" s="998"/>
      <c r="N71" s="998">
        <f>SUM(I71:K71)</f>
        <v>0</v>
      </c>
    </row>
    <row r="72" spans="1:14" s="216" customFormat="1" ht="46.5" customHeight="1">
      <c r="A72" s="1580"/>
      <c r="B72" s="1356"/>
      <c r="C72" s="996"/>
      <c r="D72" s="1001" t="s">
        <v>858</v>
      </c>
      <c r="E72" s="997" t="s">
        <v>281</v>
      </c>
      <c r="F72" s="997">
        <v>2019</v>
      </c>
      <c r="G72" s="997">
        <v>2020</v>
      </c>
      <c r="H72" s="1002">
        <v>300000</v>
      </c>
      <c r="I72" s="998">
        <v>150000</v>
      </c>
      <c r="J72" s="999">
        <v>150000</v>
      </c>
      <c r="K72" s="998">
        <v>0</v>
      </c>
      <c r="L72" s="998">
        <v>0</v>
      </c>
      <c r="M72" s="998">
        <v>0</v>
      </c>
      <c r="N72" s="998"/>
    </row>
    <row r="73" spans="1:14" s="216" customFormat="1" ht="13.5" customHeight="1">
      <c r="A73" s="1580"/>
      <c r="B73" s="1356"/>
      <c r="C73" s="996"/>
      <c r="D73" s="996"/>
      <c r="E73" s="997" t="s">
        <v>194</v>
      </c>
      <c r="F73" s="997" t="s">
        <v>194</v>
      </c>
      <c r="G73" s="997" t="s">
        <v>194</v>
      </c>
      <c r="H73" s="1002"/>
      <c r="I73" s="998"/>
      <c r="J73" s="999"/>
      <c r="K73" s="998"/>
      <c r="L73" s="998"/>
      <c r="M73" s="998"/>
      <c r="N73" s="998">
        <f>SUM(I73:K73)</f>
        <v>0</v>
      </c>
    </row>
    <row r="74" spans="1:14" s="1043" customFormat="1" ht="64.5" customHeight="1">
      <c r="A74" s="1580"/>
      <c r="B74" s="1574" t="s">
        <v>288</v>
      </c>
      <c r="C74" s="1589" t="s">
        <v>289</v>
      </c>
      <c r="D74" s="1589"/>
      <c r="E74" s="978" t="s">
        <v>194</v>
      </c>
      <c r="F74" s="978" t="s">
        <v>194</v>
      </c>
      <c r="G74" s="978" t="s">
        <v>194</v>
      </c>
      <c r="H74" s="1006">
        <f aca="true" t="shared" si="21" ref="H74:N74">H75+H76</f>
        <v>0</v>
      </c>
      <c r="I74" s="1006">
        <f t="shared" si="21"/>
        <v>0</v>
      </c>
      <c r="J74" s="1006">
        <f t="shared" si="21"/>
        <v>0</v>
      </c>
      <c r="K74" s="1006">
        <f t="shared" si="21"/>
        <v>0</v>
      </c>
      <c r="L74" s="1006">
        <f t="shared" si="21"/>
        <v>0</v>
      </c>
      <c r="M74" s="1006">
        <f t="shared" si="21"/>
        <v>0</v>
      </c>
      <c r="N74" s="995">
        <f t="shared" si="21"/>
        <v>0</v>
      </c>
    </row>
    <row r="75" spans="1:14" s="1028" customFormat="1" ht="12.75" customHeight="1">
      <c r="A75" s="1580"/>
      <c r="B75" s="1574"/>
      <c r="C75" s="1572" t="s">
        <v>267</v>
      </c>
      <c r="D75" s="1572"/>
      <c r="E75" s="978" t="s">
        <v>194</v>
      </c>
      <c r="F75" s="978" t="s">
        <v>194</v>
      </c>
      <c r="G75" s="978" t="s">
        <v>194</v>
      </c>
      <c r="H75" s="1006">
        <f aca="true" t="shared" si="22" ref="H75:N76">H79+H82</f>
        <v>0</v>
      </c>
      <c r="I75" s="1006">
        <f t="shared" si="22"/>
        <v>0</v>
      </c>
      <c r="J75" s="1006">
        <f t="shared" si="22"/>
        <v>0</v>
      </c>
      <c r="K75" s="1006">
        <f t="shared" si="22"/>
        <v>0</v>
      </c>
      <c r="L75" s="1006">
        <f t="shared" si="22"/>
        <v>0</v>
      </c>
      <c r="M75" s="1006">
        <f t="shared" si="22"/>
        <v>0</v>
      </c>
      <c r="N75" s="995">
        <f t="shared" si="22"/>
        <v>0</v>
      </c>
    </row>
    <row r="76" spans="1:14" s="1028" customFormat="1" ht="12.75" customHeight="1">
      <c r="A76" s="1580"/>
      <c r="B76" s="1574"/>
      <c r="C76" s="1572" t="s">
        <v>269</v>
      </c>
      <c r="D76" s="1572"/>
      <c r="E76" s="978" t="s">
        <v>194</v>
      </c>
      <c r="F76" s="978" t="s">
        <v>194</v>
      </c>
      <c r="G76" s="978" t="s">
        <v>194</v>
      </c>
      <c r="H76" s="1006">
        <f t="shared" si="22"/>
        <v>0</v>
      </c>
      <c r="I76" s="1006">
        <f t="shared" si="22"/>
        <v>0</v>
      </c>
      <c r="J76" s="1006">
        <f t="shared" si="22"/>
        <v>0</v>
      </c>
      <c r="K76" s="1006">
        <f t="shared" si="22"/>
        <v>0</v>
      </c>
      <c r="L76" s="1006">
        <f t="shared" si="22"/>
        <v>0</v>
      </c>
      <c r="M76" s="1006">
        <f t="shared" si="22"/>
        <v>0</v>
      </c>
      <c r="N76" s="995">
        <f t="shared" si="22"/>
        <v>0</v>
      </c>
    </row>
    <row r="77" spans="1:14" ht="12.75" customHeight="1">
      <c r="A77" s="1580"/>
      <c r="B77" s="1574"/>
      <c r="C77" s="1586" t="s">
        <v>273</v>
      </c>
      <c r="D77" s="1586"/>
      <c r="E77" s="1586"/>
      <c r="F77" s="1586"/>
      <c r="G77" s="1586"/>
      <c r="H77" s="1586"/>
      <c r="I77" s="1586"/>
      <c r="J77" s="1586"/>
      <c r="K77" s="1586"/>
      <c r="L77" s="1586"/>
      <c r="M77" s="1586"/>
      <c r="N77" s="1586"/>
    </row>
    <row r="78" spans="1:14" ht="13.5">
      <c r="A78" s="1580"/>
      <c r="B78" s="1574"/>
      <c r="C78" s="1377" t="s">
        <v>274</v>
      </c>
      <c r="D78" s="1004" t="s">
        <v>290</v>
      </c>
      <c r="E78" s="1026"/>
      <c r="F78" s="1026"/>
      <c r="G78" s="1026"/>
      <c r="H78" s="1006">
        <f aca="true" t="shared" si="23" ref="H78:N78">H79+H80</f>
        <v>0</v>
      </c>
      <c r="I78" s="1006">
        <f t="shared" si="23"/>
        <v>0</v>
      </c>
      <c r="J78" s="1006">
        <f t="shared" si="23"/>
        <v>0</v>
      </c>
      <c r="K78" s="1006">
        <f t="shared" si="23"/>
        <v>0</v>
      </c>
      <c r="L78" s="1006">
        <f t="shared" si="23"/>
        <v>0</v>
      </c>
      <c r="M78" s="1006">
        <f t="shared" si="23"/>
        <v>0</v>
      </c>
      <c r="N78" s="995">
        <f t="shared" si="23"/>
        <v>0</v>
      </c>
    </row>
    <row r="79" spans="1:14" s="216" customFormat="1" ht="13.5">
      <c r="A79" s="1580"/>
      <c r="B79" s="1574"/>
      <c r="C79" s="996"/>
      <c r="D79" s="996" t="s">
        <v>267</v>
      </c>
      <c r="E79" s="997" t="s">
        <v>194</v>
      </c>
      <c r="F79" s="997" t="s">
        <v>194</v>
      </c>
      <c r="G79" s="997" t="s">
        <v>194</v>
      </c>
      <c r="H79" s="1044"/>
      <c r="I79" s="1044"/>
      <c r="J79" s="1044"/>
      <c r="K79" s="1044"/>
      <c r="L79" s="1044"/>
      <c r="M79" s="1044"/>
      <c r="N79" s="1045">
        <f>SUM(I79:K79)</f>
        <v>0</v>
      </c>
    </row>
    <row r="80" spans="1:14" s="216" customFormat="1" ht="13.5">
      <c r="A80" s="1580"/>
      <c r="B80" s="1574"/>
      <c r="C80" s="996"/>
      <c r="D80" s="996" t="s">
        <v>276</v>
      </c>
      <c r="E80" s="997" t="s">
        <v>194</v>
      </c>
      <c r="F80" s="997" t="s">
        <v>194</v>
      </c>
      <c r="G80" s="997" t="s">
        <v>194</v>
      </c>
      <c r="H80" s="1046"/>
      <c r="I80" s="1047"/>
      <c r="J80" s="1048"/>
      <c r="K80" s="1047"/>
      <c r="L80" s="1047"/>
      <c r="M80" s="1047"/>
      <c r="N80" s="998">
        <f>SUM(I80:K80)</f>
        <v>0</v>
      </c>
    </row>
    <row r="81" spans="1:14" ht="13.5" customHeight="1">
      <c r="A81" s="1580"/>
      <c r="B81" s="1574"/>
      <c r="C81" s="1377" t="s">
        <v>277</v>
      </c>
      <c r="D81" s="1004" t="s">
        <v>861</v>
      </c>
      <c r="E81" s="1026"/>
      <c r="F81" s="1026"/>
      <c r="G81" s="1026"/>
      <c r="H81" s="1006">
        <f>H82+H83</f>
        <v>0</v>
      </c>
      <c r="I81" s="1006">
        <f>I82+I83</f>
        <v>0</v>
      </c>
      <c r="J81" s="1006"/>
      <c r="K81" s="1006">
        <f>K82+K83</f>
        <v>0</v>
      </c>
      <c r="L81" s="1006"/>
      <c r="M81" s="1006">
        <f>M82+M83</f>
        <v>0</v>
      </c>
      <c r="N81" s="995">
        <f>N82+N83</f>
        <v>0</v>
      </c>
    </row>
    <row r="82" spans="1:14" s="216" customFormat="1" ht="13.5" customHeight="1">
      <c r="A82" s="1580"/>
      <c r="B82" s="1574"/>
      <c r="C82" s="996"/>
      <c r="D82" s="996" t="s">
        <v>267</v>
      </c>
      <c r="E82" s="997" t="s">
        <v>194</v>
      </c>
      <c r="F82" s="997" t="s">
        <v>194</v>
      </c>
      <c r="G82" s="997" t="s">
        <v>194</v>
      </c>
      <c r="H82" s="1046"/>
      <c r="I82" s="1046"/>
      <c r="J82" s="1046"/>
      <c r="K82" s="1046"/>
      <c r="L82" s="1046"/>
      <c r="M82" s="1046"/>
      <c r="N82" s="998">
        <f>SUM(I82:K82)</f>
        <v>0</v>
      </c>
    </row>
    <row r="83" spans="1:14" s="216" customFormat="1" ht="13.5" customHeight="1">
      <c r="A83" s="1580"/>
      <c r="B83" s="1574"/>
      <c r="C83" s="996"/>
      <c r="D83" s="996" t="s">
        <v>276</v>
      </c>
      <c r="E83" s="997" t="s">
        <v>194</v>
      </c>
      <c r="F83" s="997" t="s">
        <v>194</v>
      </c>
      <c r="G83" s="997" t="s">
        <v>194</v>
      </c>
      <c r="H83" s="1046"/>
      <c r="I83" s="1047"/>
      <c r="J83" s="1048"/>
      <c r="K83" s="1047"/>
      <c r="L83" s="1047"/>
      <c r="M83" s="1047"/>
      <c r="N83" s="998">
        <f>SUM(I83:K83)</f>
        <v>0</v>
      </c>
    </row>
    <row r="84" spans="1:14" s="1043" customFormat="1" ht="27" customHeight="1">
      <c r="A84" s="1580"/>
      <c r="B84" s="1574" t="s">
        <v>291</v>
      </c>
      <c r="C84" s="1589" t="s">
        <v>292</v>
      </c>
      <c r="D84" s="1589"/>
      <c r="E84" s="1049" t="s">
        <v>194</v>
      </c>
      <c r="F84" s="1049" t="s">
        <v>194</v>
      </c>
      <c r="G84" s="1049" t="s">
        <v>194</v>
      </c>
      <c r="H84" s="1006">
        <f aca="true" t="shared" si="24" ref="H84:N84">H85+H86</f>
        <v>0</v>
      </c>
      <c r="I84" s="1006">
        <f t="shared" si="24"/>
        <v>0</v>
      </c>
      <c r="J84" s="1006">
        <f t="shared" si="24"/>
        <v>0</v>
      </c>
      <c r="K84" s="1006">
        <f t="shared" si="24"/>
        <v>0</v>
      </c>
      <c r="L84" s="1006">
        <f t="shared" si="24"/>
        <v>0</v>
      </c>
      <c r="M84" s="1006">
        <f t="shared" si="24"/>
        <v>0</v>
      </c>
      <c r="N84" s="995">
        <f t="shared" si="24"/>
        <v>0</v>
      </c>
    </row>
    <row r="85" spans="1:14" ht="28.5" customHeight="1">
      <c r="A85" s="1581"/>
      <c r="B85" s="1574"/>
      <c r="C85" s="1050" t="s">
        <v>274</v>
      </c>
      <c r="D85" s="1001" t="s">
        <v>293</v>
      </c>
      <c r="E85" s="997" t="s">
        <v>194</v>
      </c>
      <c r="F85" s="997" t="s">
        <v>194</v>
      </c>
      <c r="G85" s="997" t="s">
        <v>194</v>
      </c>
      <c r="H85" s="1051"/>
      <c r="I85" s="1052"/>
      <c r="J85" s="1053"/>
      <c r="K85" s="1052"/>
      <c r="L85" s="1052"/>
      <c r="M85" s="1052"/>
      <c r="N85" s="998">
        <f>SUM(I85:K85)</f>
        <v>0</v>
      </c>
    </row>
    <row r="86" spans="1:14" ht="30" customHeight="1">
      <c r="A86" s="1343"/>
      <c r="B86" s="1574"/>
      <c r="C86" s="1050" t="s">
        <v>277</v>
      </c>
      <c r="D86" s="1001" t="s">
        <v>293</v>
      </c>
      <c r="E86" s="997" t="s">
        <v>194</v>
      </c>
      <c r="F86" s="997" t="s">
        <v>194</v>
      </c>
      <c r="G86" s="997" t="s">
        <v>194</v>
      </c>
      <c r="H86" s="1051"/>
      <c r="I86" s="1052"/>
      <c r="J86" s="1054"/>
      <c r="K86" s="1052"/>
      <c r="L86" s="1052"/>
      <c r="M86" s="1052"/>
      <c r="N86" s="998">
        <f>SUM(I86:K86)</f>
        <v>0</v>
      </c>
    </row>
    <row r="87" spans="1:14" ht="30" customHeight="1">
      <c r="A87" s="1386"/>
      <c r="B87" s="1387"/>
      <c r="C87" s="1388"/>
      <c r="D87" s="1389"/>
      <c r="E87" s="1390"/>
      <c r="F87" s="1390"/>
      <c r="G87" s="1390"/>
      <c r="H87" s="1391"/>
      <c r="I87" s="1392"/>
      <c r="J87" s="1393"/>
      <c r="K87" s="1392"/>
      <c r="L87" s="1392"/>
      <c r="M87" s="1392"/>
      <c r="N87" s="1394"/>
    </row>
    <row r="88" spans="1:14" ht="30" customHeight="1">
      <c r="A88" s="1395"/>
      <c r="B88" s="1396"/>
      <c r="C88" s="1388"/>
      <c r="D88" s="1389"/>
      <c r="E88" s="1390"/>
      <c r="F88" s="1390"/>
      <c r="G88" s="1390"/>
      <c r="H88" s="1391"/>
      <c r="I88" s="1392"/>
      <c r="J88" s="1393"/>
      <c r="K88" s="1392"/>
      <c r="L88" s="1392"/>
      <c r="M88" s="1392"/>
      <c r="N88" s="1394"/>
    </row>
    <row r="89" spans="1:14" s="1055" customFormat="1" ht="11.25">
      <c r="A89" s="1397"/>
      <c r="B89" s="1397"/>
      <c r="H89" s="1056"/>
      <c r="I89" s="1057"/>
      <c r="J89" s="1058"/>
      <c r="K89" s="1057"/>
      <c r="L89" s="1057"/>
      <c r="M89" s="1057"/>
      <c r="N89" s="1057"/>
    </row>
    <row r="90" ht="14.25" hidden="1"/>
    <row r="91" ht="14.25" hidden="1"/>
    <row r="92" spans="4:7" ht="14.25">
      <c r="D92" s="1043" t="s">
        <v>859</v>
      </c>
      <c r="E92" s="1043"/>
      <c r="F92" s="1043"/>
      <c r="G92" s="1043"/>
    </row>
    <row r="93" spans="4:7" ht="14.25" hidden="1">
      <c r="D93" s="1043"/>
      <c r="E93" s="1043"/>
      <c r="F93" s="1043"/>
      <c r="G93" s="1043"/>
    </row>
    <row r="94" spans="3:8" ht="27">
      <c r="C94" s="1061" t="s">
        <v>170</v>
      </c>
      <c r="D94" s="1062" t="s">
        <v>294</v>
      </c>
      <c r="E94" s="1063" t="s">
        <v>664</v>
      </c>
      <c r="F94" s="1064" t="s">
        <v>295</v>
      </c>
      <c r="G94" s="1063" t="s">
        <v>296</v>
      </c>
      <c r="H94" s="1063" t="s">
        <v>860</v>
      </c>
    </row>
    <row r="95" spans="3:8" ht="14.25">
      <c r="C95" s="1065" t="s">
        <v>297</v>
      </c>
      <c r="D95" s="1066" t="s">
        <v>298</v>
      </c>
      <c r="E95" s="1067">
        <f>SUM(E96:E98)</f>
        <v>0</v>
      </c>
      <c r="F95" s="1067">
        <f>SUM(F96:F98)</f>
        <v>1231413.36</v>
      </c>
      <c r="G95" s="1067">
        <f>SUM(G96:G98)</f>
        <v>1231413.36</v>
      </c>
      <c r="H95" s="1067">
        <f>SUM(H96:H98)</f>
        <v>400227.26</v>
      </c>
    </row>
    <row r="96" spans="3:8" ht="26.25">
      <c r="C96" s="1068">
        <v>1</v>
      </c>
      <c r="D96" s="987" t="s">
        <v>661</v>
      </c>
      <c r="E96" s="1069">
        <v>0</v>
      </c>
      <c r="F96" s="1070">
        <f>G96-E96</f>
        <v>1231413.36</v>
      </c>
      <c r="G96" s="1071">
        <v>1231413.36</v>
      </c>
      <c r="H96" s="1072">
        <v>400227.26</v>
      </c>
    </row>
    <row r="97" spans="3:8" ht="14.25" hidden="1">
      <c r="C97" s="1068">
        <v>2</v>
      </c>
      <c r="D97" s="1073"/>
      <c r="E97" s="1069">
        <v>0</v>
      </c>
      <c r="F97" s="1070">
        <f>G97-E97</f>
        <v>0</v>
      </c>
      <c r="G97" s="1071"/>
      <c r="H97" s="1072">
        <v>0</v>
      </c>
    </row>
    <row r="98" spans="3:8" ht="14.25" hidden="1">
      <c r="C98" s="1068">
        <v>3</v>
      </c>
      <c r="D98" s="1073"/>
      <c r="E98" s="1069">
        <v>0</v>
      </c>
      <c r="F98" s="1070"/>
      <c r="G98" s="1071"/>
      <c r="H98" s="1072">
        <v>0</v>
      </c>
    </row>
    <row r="99" spans="3:8" ht="14.25">
      <c r="C99" s="1074" t="s">
        <v>299</v>
      </c>
      <c r="D99" s="1075" t="s">
        <v>300</v>
      </c>
      <c r="E99" s="1076">
        <f>SUM(E100:E108)</f>
        <v>3877017</v>
      </c>
      <c r="F99" s="1076">
        <f>SUM(F100:F108)</f>
        <v>-145070</v>
      </c>
      <c r="G99" s="1076">
        <f>SUM(G100:G108)</f>
        <v>3731947</v>
      </c>
      <c r="H99" s="1076">
        <f>SUM(H100:H108)</f>
        <v>3530218.0000000005</v>
      </c>
    </row>
    <row r="100" spans="3:14" s="22" customFormat="1" ht="26.25">
      <c r="C100" s="1078">
        <v>2</v>
      </c>
      <c r="D100" s="1079" t="s">
        <v>611</v>
      </c>
      <c r="E100" s="1077">
        <v>1000000</v>
      </c>
      <c r="F100" s="1077">
        <f aca="true" t="shared" si="25" ref="F100:F108">G100-E100</f>
        <v>-700000</v>
      </c>
      <c r="G100" s="1077">
        <v>300000</v>
      </c>
      <c r="H100" s="1077">
        <v>227550</v>
      </c>
      <c r="I100" s="208"/>
      <c r="J100" s="1060"/>
      <c r="K100" s="208"/>
      <c r="L100" s="208"/>
      <c r="M100" s="208"/>
      <c r="N100" s="208"/>
    </row>
    <row r="101" spans="3:14" s="22" customFormat="1" ht="14.25">
      <c r="C101" s="1078">
        <v>3</v>
      </c>
      <c r="D101" s="1079" t="s">
        <v>862</v>
      </c>
      <c r="E101" s="1077">
        <v>0</v>
      </c>
      <c r="F101" s="1077">
        <f t="shared" si="25"/>
        <v>304500</v>
      </c>
      <c r="G101" s="1077">
        <v>304500</v>
      </c>
      <c r="H101" s="1077">
        <v>303967.09</v>
      </c>
      <c r="I101" s="208"/>
      <c r="J101" s="1060"/>
      <c r="K101" s="208"/>
      <c r="L101" s="208"/>
      <c r="M101" s="208"/>
      <c r="N101" s="208"/>
    </row>
    <row r="102" spans="3:14" s="22" customFormat="1" ht="26.25">
      <c r="C102" s="1078">
        <v>4</v>
      </c>
      <c r="D102" s="1079" t="s">
        <v>832</v>
      </c>
      <c r="E102" s="1077">
        <v>0</v>
      </c>
      <c r="F102" s="1077">
        <f t="shared" si="25"/>
        <v>50430</v>
      </c>
      <c r="G102" s="1077">
        <v>50430</v>
      </c>
      <c r="H102" s="1077">
        <v>0</v>
      </c>
      <c r="I102" s="208"/>
      <c r="J102" s="1060"/>
      <c r="K102" s="208"/>
      <c r="L102" s="208"/>
      <c r="M102" s="208"/>
      <c r="N102" s="208"/>
    </row>
    <row r="103" spans="3:14" s="22" customFormat="1" ht="26.25">
      <c r="C103" s="1078">
        <v>5</v>
      </c>
      <c r="D103" s="1079" t="s">
        <v>665</v>
      </c>
      <c r="E103" s="1077">
        <v>1000000</v>
      </c>
      <c r="F103" s="1077">
        <f t="shared" si="25"/>
        <v>-990000</v>
      </c>
      <c r="G103" s="1077">
        <v>10000</v>
      </c>
      <c r="H103" s="1077">
        <v>2952</v>
      </c>
      <c r="I103" s="208"/>
      <c r="J103" s="1060"/>
      <c r="K103" s="208"/>
      <c r="L103" s="208"/>
      <c r="M103" s="208"/>
      <c r="N103" s="208"/>
    </row>
    <row r="104" spans="3:14" s="22" customFormat="1" ht="14.25">
      <c r="C104" s="1078">
        <v>6</v>
      </c>
      <c r="D104" s="1079" t="s">
        <v>666</v>
      </c>
      <c r="E104" s="1077">
        <v>1500000</v>
      </c>
      <c r="F104" s="1077">
        <f t="shared" si="25"/>
        <v>1060000</v>
      </c>
      <c r="G104" s="1080">
        <v>2560000</v>
      </c>
      <c r="H104" s="1077">
        <v>2543550.1</v>
      </c>
      <c r="I104" s="208"/>
      <c r="J104" s="1060"/>
      <c r="K104" s="208"/>
      <c r="L104" s="208"/>
      <c r="M104" s="208"/>
      <c r="N104" s="208"/>
    </row>
    <row r="105" spans="3:14" s="22" customFormat="1" ht="28.5" customHeight="1">
      <c r="C105" s="1425">
        <v>7</v>
      </c>
      <c r="D105" s="1081" t="s">
        <v>345</v>
      </c>
      <c r="E105" s="1077">
        <v>377017</v>
      </c>
      <c r="F105" s="1077">
        <f t="shared" si="25"/>
        <v>-20000</v>
      </c>
      <c r="G105" s="1080">
        <v>357017</v>
      </c>
      <c r="H105" s="1077">
        <v>352199.21</v>
      </c>
      <c r="I105" s="208"/>
      <c r="J105" s="1060"/>
      <c r="K105" s="208"/>
      <c r="L105" s="208"/>
      <c r="M105" s="208"/>
      <c r="N105" s="208"/>
    </row>
    <row r="106" spans="3:14" s="22" customFormat="1" ht="14.25" hidden="1">
      <c r="C106" s="1078">
        <v>8</v>
      </c>
      <c r="D106" s="996"/>
      <c r="E106" s="1077"/>
      <c r="F106" s="1077"/>
      <c r="G106" s="1080"/>
      <c r="H106" s="1077"/>
      <c r="I106" s="208"/>
      <c r="J106" s="1060"/>
      <c r="K106" s="208"/>
      <c r="L106" s="208"/>
      <c r="M106" s="208"/>
      <c r="N106" s="208"/>
    </row>
    <row r="107" spans="3:14" s="22" customFormat="1" ht="14.25" hidden="1">
      <c r="C107" s="1078">
        <v>9</v>
      </c>
      <c r="D107" s="1082">
        <v>0</v>
      </c>
      <c r="E107" s="1077">
        <v>0</v>
      </c>
      <c r="F107" s="1077">
        <f t="shared" si="25"/>
        <v>0</v>
      </c>
      <c r="G107" s="1080">
        <v>0</v>
      </c>
      <c r="H107" s="1077">
        <v>0</v>
      </c>
      <c r="I107" s="208"/>
      <c r="J107" s="1060"/>
      <c r="K107" s="208"/>
      <c r="L107" s="208"/>
      <c r="M107" s="208"/>
      <c r="N107" s="208"/>
    </row>
    <row r="108" spans="3:14" s="22" customFormat="1" ht="39">
      <c r="C108" s="1078">
        <v>8</v>
      </c>
      <c r="D108" s="1082" t="s">
        <v>863</v>
      </c>
      <c r="E108" s="1077">
        <v>0</v>
      </c>
      <c r="F108" s="1077">
        <f t="shared" si="25"/>
        <v>150000</v>
      </c>
      <c r="G108" s="1080">
        <v>150000</v>
      </c>
      <c r="H108" s="1077">
        <v>99999.6</v>
      </c>
      <c r="I108" s="208"/>
      <c r="J108" s="1060"/>
      <c r="K108" s="208"/>
      <c r="L108" s="208"/>
      <c r="M108" s="208"/>
      <c r="N108" s="208"/>
    </row>
    <row r="109" spans="3:8" ht="14.25">
      <c r="C109" s="1083"/>
      <c r="D109" s="1084" t="s">
        <v>301</v>
      </c>
      <c r="E109" s="1085">
        <f>E95+E99</f>
        <v>3877017</v>
      </c>
      <c r="F109" s="1086">
        <f>F95+F99</f>
        <v>1086343.36</v>
      </c>
      <c r="G109" s="1087">
        <f>G95+G99</f>
        <v>4963360.36</v>
      </c>
      <c r="H109" s="1085">
        <f>H95+H99</f>
        <v>3930445.2600000007</v>
      </c>
    </row>
    <row r="110" spans="4:8" ht="15" customHeight="1">
      <c r="D110" s="1587" t="s">
        <v>303</v>
      </c>
      <c r="E110" s="1587"/>
      <c r="F110" s="1587"/>
      <c r="G110" s="1587"/>
      <c r="H110" s="1587"/>
    </row>
    <row r="111" spans="4:13" ht="14.25" customHeight="1">
      <c r="D111" s="1088" t="s">
        <v>864</v>
      </c>
      <c r="E111" s="1088"/>
      <c r="F111" s="1088"/>
      <c r="G111" s="1088"/>
      <c r="H111" s="1088"/>
      <c r="I111" s="1088"/>
      <c r="J111" s="1089"/>
      <c r="K111" s="1088"/>
      <c r="L111" s="1088"/>
      <c r="M111" s="1088"/>
    </row>
  </sheetData>
  <sheetProtection selectLockedCells="1" selectUnlockedCells="1"/>
  <mergeCells count="41">
    <mergeCell ref="C52:N52"/>
    <mergeCell ref="B14:N14"/>
    <mergeCell ref="C74:D74"/>
    <mergeCell ref="C77:N77"/>
    <mergeCell ref="B49:B55"/>
    <mergeCell ref="D110:H110"/>
    <mergeCell ref="B56:B59"/>
    <mergeCell ref="C57:D57"/>
    <mergeCell ref="C75:D75"/>
    <mergeCell ref="C76:D76"/>
    <mergeCell ref="C58:D58"/>
    <mergeCell ref="C60:D60"/>
    <mergeCell ref="C61:N61"/>
    <mergeCell ref="B74:B83"/>
    <mergeCell ref="C56:D56"/>
    <mergeCell ref="A60:A85"/>
    <mergeCell ref="B60:B69"/>
    <mergeCell ref="C50:D50"/>
    <mergeCell ref="B84:B86"/>
    <mergeCell ref="C51:D51"/>
    <mergeCell ref="C22:N22"/>
    <mergeCell ref="C84:D84"/>
    <mergeCell ref="A14:A59"/>
    <mergeCell ref="C15:D15"/>
    <mergeCell ref="C49:D49"/>
    <mergeCell ref="C16:D16"/>
    <mergeCell ref="B12:D12"/>
    <mergeCell ref="B15:B31"/>
    <mergeCell ref="B8:D9"/>
    <mergeCell ref="E8:E9"/>
    <mergeCell ref="N8:N9"/>
    <mergeCell ref="B13:D13"/>
    <mergeCell ref="C21:D21"/>
    <mergeCell ref="F8:G8"/>
    <mergeCell ref="H8:H9"/>
    <mergeCell ref="B10:D10"/>
    <mergeCell ref="B11:D11"/>
    <mergeCell ref="A1:N1"/>
    <mergeCell ref="K2:M2"/>
    <mergeCell ref="A6:N6"/>
    <mergeCell ref="A8:A9"/>
  </mergeCells>
  <printOptions horizontalCentered="1" verticalCentered="1"/>
  <pageMargins left="0.31496062992125984" right="0.31496062992125984" top="0.7480314960629921" bottom="0.7480314960629921" header="0.5118110236220472" footer="0.31496062992125984"/>
  <pageSetup orientation="landscape" paperSize="9" scale="70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2"/>
  <sheetViews>
    <sheetView zoomScalePageLayoutView="0" workbookViewId="0" topLeftCell="A241">
      <selection activeCell="A256" sqref="A256:A26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15.7109375" style="0" customWidth="1"/>
    <col min="4" max="4" width="54.421875" style="0" customWidth="1"/>
    <col min="5" max="6" width="12.28125" style="0" bestFit="1" customWidth="1"/>
    <col min="7" max="7" width="15.57421875" style="0" customWidth="1"/>
    <col min="8" max="8" width="17.140625" style="0" customWidth="1"/>
    <col min="9" max="9" width="12.7109375" style="0" customWidth="1"/>
  </cols>
  <sheetData>
    <row r="1" spans="1:9" ht="20.25" customHeight="1">
      <c r="A1" s="1307"/>
      <c r="B1" s="1307"/>
      <c r="C1" s="1307"/>
      <c r="D1" s="647"/>
      <c r="E1" s="1591" t="s">
        <v>525</v>
      </c>
      <c r="F1" s="1591"/>
      <c r="G1" s="1591"/>
      <c r="H1" s="648"/>
      <c r="I1" s="649"/>
    </row>
    <row r="2" spans="1:9" ht="20.25" customHeight="1">
      <c r="A2" s="1307"/>
      <c r="B2" s="1307"/>
      <c r="C2" s="1307"/>
      <c r="D2" s="647"/>
      <c r="E2" s="1592" t="s">
        <v>867</v>
      </c>
      <c r="F2" s="1592"/>
      <c r="G2" s="1592"/>
      <c r="H2" s="648"/>
      <c r="I2" s="649"/>
    </row>
    <row r="3" spans="1:9" ht="20.25" customHeight="1">
      <c r="A3" s="1307"/>
      <c r="B3" s="1307"/>
      <c r="C3" s="1307"/>
      <c r="D3" s="647"/>
      <c r="E3" s="1591" t="s">
        <v>809</v>
      </c>
      <c r="F3" s="1591"/>
      <c r="G3" s="1591"/>
      <c r="H3" s="648"/>
      <c r="I3" s="649"/>
    </row>
    <row r="4" spans="1:9" ht="20.25">
      <c r="A4" s="1307"/>
      <c r="B4" s="1307"/>
      <c r="C4" s="1307"/>
      <c r="D4" s="647"/>
      <c r="E4" s="1602"/>
      <c r="F4" s="1602"/>
      <c r="G4" s="1602"/>
      <c r="H4" s="648"/>
      <c r="I4" s="649"/>
    </row>
    <row r="5" spans="1:9" ht="20.25">
      <c r="A5" s="1307"/>
      <c r="B5" s="1307"/>
      <c r="C5" s="1307"/>
      <c r="D5" s="647"/>
      <c r="E5" s="1308"/>
      <c r="F5" s="1308"/>
      <c r="G5" s="1308"/>
      <c r="H5" s="648"/>
      <c r="I5" s="649"/>
    </row>
    <row r="6" spans="1:9" ht="17.25">
      <c r="A6" s="1603" t="s">
        <v>868</v>
      </c>
      <c r="B6" s="1603"/>
      <c r="C6" s="1603"/>
      <c r="D6" s="1603"/>
      <c r="E6" s="1603"/>
      <c r="F6" s="1603"/>
      <c r="G6" s="1603"/>
      <c r="H6" s="1603"/>
      <c r="I6" s="649"/>
    </row>
    <row r="7" spans="1:9" ht="12.75" customHeight="1">
      <c r="A7" s="1593"/>
      <c r="B7" s="1593" t="s">
        <v>561</v>
      </c>
      <c r="C7" s="1594" t="s">
        <v>562</v>
      </c>
      <c r="D7" s="1593" t="s">
        <v>869</v>
      </c>
      <c r="E7" s="1595" t="s">
        <v>457</v>
      </c>
      <c r="F7" s="1595"/>
      <c r="G7" s="1598" t="s">
        <v>870</v>
      </c>
      <c r="H7" s="1598" t="s">
        <v>871</v>
      </c>
      <c r="I7" s="650"/>
    </row>
    <row r="8" spans="1:9" ht="12.75">
      <c r="A8" s="1593"/>
      <c r="B8" s="1593"/>
      <c r="C8" s="1594"/>
      <c r="D8" s="1593"/>
      <c r="E8" s="1595"/>
      <c r="F8" s="1595"/>
      <c r="G8" s="1598"/>
      <c r="H8" s="1598"/>
      <c r="I8" s="650"/>
    </row>
    <row r="9" spans="1:9" ht="12.75">
      <c r="A9" s="1593"/>
      <c r="B9" s="1593"/>
      <c r="C9" s="1594"/>
      <c r="D9" s="1593"/>
      <c r="E9" s="1595"/>
      <c r="F9" s="1595"/>
      <c r="G9" s="1598"/>
      <c r="H9" s="1598"/>
      <c r="I9" s="650"/>
    </row>
    <row r="10" spans="1:9" ht="12.75">
      <c r="A10" s="1593"/>
      <c r="B10" s="1593"/>
      <c r="C10" s="1594"/>
      <c r="D10" s="1593"/>
      <c r="E10" s="1404" t="s">
        <v>41</v>
      </c>
      <c r="F10" s="1404" t="s">
        <v>42</v>
      </c>
      <c r="G10" s="1598"/>
      <c r="H10" s="1598"/>
      <c r="I10" s="650"/>
    </row>
    <row r="11" spans="1:9" ht="12.75">
      <c r="A11" s="704" t="s">
        <v>458</v>
      </c>
      <c r="B11" s="705">
        <v>2</v>
      </c>
      <c r="C11" s="1405">
        <v>3</v>
      </c>
      <c r="D11" s="705">
        <v>4</v>
      </c>
      <c r="E11" s="1599">
        <v>5</v>
      </c>
      <c r="F11" s="1599"/>
      <c r="G11" s="706">
        <v>6</v>
      </c>
      <c r="H11" s="707">
        <v>7</v>
      </c>
      <c r="I11" s="650"/>
    </row>
    <row r="12" spans="1:9" ht="12.75">
      <c r="A12" s="651" t="s">
        <v>5</v>
      </c>
      <c r="B12" s="652" t="s">
        <v>459</v>
      </c>
      <c r="C12" s="1309">
        <v>26903.03</v>
      </c>
      <c r="D12" s="1310" t="s">
        <v>693</v>
      </c>
      <c r="E12" s="1311">
        <v>1936</v>
      </c>
      <c r="F12" s="1311">
        <v>1927.85</v>
      </c>
      <c r="G12" s="1312">
        <v>90003</v>
      </c>
      <c r="H12" s="1313">
        <v>4210</v>
      </c>
      <c r="I12" s="1314"/>
    </row>
    <row r="13" spans="1:9" ht="12.75">
      <c r="A13" s="651"/>
      <c r="B13" s="652"/>
      <c r="C13" s="1309"/>
      <c r="D13" s="1310" t="s">
        <v>693</v>
      </c>
      <c r="E13" s="1311">
        <v>338</v>
      </c>
      <c r="F13" s="1311">
        <v>293.16</v>
      </c>
      <c r="G13" s="1312">
        <v>90003</v>
      </c>
      <c r="H13" s="1313">
        <v>4110</v>
      </c>
      <c r="I13" s="1314"/>
    </row>
    <row r="14" spans="1:9" ht="12.75">
      <c r="A14" s="651"/>
      <c r="B14" s="652"/>
      <c r="C14" s="1309"/>
      <c r="D14" s="1310" t="s">
        <v>693</v>
      </c>
      <c r="E14" s="1311">
        <v>2</v>
      </c>
      <c r="F14" s="1311">
        <v>0</v>
      </c>
      <c r="G14" s="1312">
        <v>90003</v>
      </c>
      <c r="H14" s="1313">
        <v>4120</v>
      </c>
      <c r="I14" s="1314"/>
    </row>
    <row r="15" spans="1:9" ht="12.75">
      <c r="A15" s="651"/>
      <c r="B15" s="652"/>
      <c r="C15" s="1309"/>
      <c r="D15" s="1310" t="s">
        <v>693</v>
      </c>
      <c r="E15" s="1311">
        <v>1660</v>
      </c>
      <c r="F15" s="1311">
        <v>1660</v>
      </c>
      <c r="G15" s="1312">
        <v>90003</v>
      </c>
      <c r="H15" s="1313">
        <v>4170</v>
      </c>
      <c r="I15" s="1314"/>
    </row>
    <row r="16" spans="1:9" ht="12.75">
      <c r="A16" s="651"/>
      <c r="B16" s="652"/>
      <c r="C16" s="1309"/>
      <c r="D16" s="1310" t="s">
        <v>693</v>
      </c>
      <c r="E16" s="1311">
        <v>64</v>
      </c>
      <c r="F16" s="1311">
        <v>63.96</v>
      </c>
      <c r="G16" s="1312">
        <v>90003</v>
      </c>
      <c r="H16" s="1313">
        <v>4300</v>
      </c>
      <c r="I16" s="1314"/>
    </row>
    <row r="17" spans="1:9" ht="12.75">
      <c r="A17" s="651"/>
      <c r="B17" s="652"/>
      <c r="C17" s="1309"/>
      <c r="D17" s="686" t="s">
        <v>694</v>
      </c>
      <c r="E17" s="678">
        <v>5000</v>
      </c>
      <c r="F17" s="678">
        <v>4999.93</v>
      </c>
      <c r="G17" s="679">
        <v>92109</v>
      </c>
      <c r="H17" s="680">
        <v>2800</v>
      </c>
      <c r="I17" s="1406"/>
    </row>
    <row r="18" spans="1:9" ht="12.75">
      <c r="A18" s="651"/>
      <c r="B18" s="652"/>
      <c r="C18" s="1309"/>
      <c r="D18" s="691" t="s">
        <v>695</v>
      </c>
      <c r="E18" s="678">
        <v>5200</v>
      </c>
      <c r="F18" s="678">
        <v>5200</v>
      </c>
      <c r="G18" s="679">
        <v>92601</v>
      </c>
      <c r="H18" s="680">
        <v>2800</v>
      </c>
      <c r="I18" s="1406"/>
    </row>
    <row r="19" spans="1:9" ht="12.75">
      <c r="A19" s="651"/>
      <c r="B19" s="652"/>
      <c r="C19" s="1309"/>
      <c r="D19" s="691" t="s">
        <v>696</v>
      </c>
      <c r="E19" s="678">
        <v>1800</v>
      </c>
      <c r="F19" s="678">
        <v>1800</v>
      </c>
      <c r="G19" s="679">
        <v>92601</v>
      </c>
      <c r="H19" s="680">
        <v>2800</v>
      </c>
      <c r="I19" s="1406"/>
    </row>
    <row r="20" spans="1:9" ht="12.75">
      <c r="A20" s="651"/>
      <c r="B20" s="652"/>
      <c r="C20" s="1309"/>
      <c r="D20" s="691" t="s">
        <v>697</v>
      </c>
      <c r="E20" s="678">
        <v>4514.17</v>
      </c>
      <c r="F20" s="678">
        <v>4514.17</v>
      </c>
      <c r="G20" s="679">
        <v>60095</v>
      </c>
      <c r="H20" s="680">
        <v>4210</v>
      </c>
      <c r="I20" s="1406"/>
    </row>
    <row r="21" spans="1:9" ht="12.75">
      <c r="A21" s="651"/>
      <c r="B21" s="652"/>
      <c r="C21" s="1309"/>
      <c r="D21" s="691" t="s">
        <v>697</v>
      </c>
      <c r="E21" s="678">
        <v>2485.83</v>
      </c>
      <c r="F21" s="678">
        <v>2485.83</v>
      </c>
      <c r="G21" s="679">
        <v>60095</v>
      </c>
      <c r="H21" s="680">
        <v>4300</v>
      </c>
      <c r="I21" s="1406"/>
    </row>
    <row r="22" spans="1:9" ht="12.75">
      <c r="A22" s="651"/>
      <c r="B22" s="652"/>
      <c r="C22" s="1309"/>
      <c r="D22" s="691" t="s">
        <v>460</v>
      </c>
      <c r="E22" s="678">
        <v>3300</v>
      </c>
      <c r="F22" s="678">
        <v>3300</v>
      </c>
      <c r="G22" s="679">
        <v>90015</v>
      </c>
      <c r="H22" s="680">
        <v>6050</v>
      </c>
      <c r="I22" s="1406"/>
    </row>
    <row r="23" spans="1:9" ht="12.75">
      <c r="A23" s="651"/>
      <c r="B23" s="652"/>
      <c r="C23" s="1309"/>
      <c r="D23" s="658" t="s">
        <v>464</v>
      </c>
      <c r="E23" s="678">
        <v>603.03</v>
      </c>
      <c r="F23" s="678">
        <v>587.94</v>
      </c>
      <c r="G23" s="679">
        <v>75412</v>
      </c>
      <c r="H23" s="680">
        <v>4210</v>
      </c>
      <c r="I23" s="1406"/>
    </row>
    <row r="24" spans="1:9" ht="12.75">
      <c r="A24" s="656"/>
      <c r="B24" s="654"/>
      <c r="C24" s="1315"/>
      <c r="D24" s="703"/>
      <c r="E24" s="671">
        <f>SUM(E12:E23)</f>
        <v>26903.03</v>
      </c>
      <c r="F24" s="671">
        <f>SUM(F12:F23)</f>
        <v>26832.84</v>
      </c>
      <c r="G24" s="672"/>
      <c r="H24" s="672"/>
      <c r="I24" s="1406"/>
    </row>
    <row r="25" spans="1:9" ht="12.75">
      <c r="A25" s="651" t="s">
        <v>6</v>
      </c>
      <c r="B25" s="652" t="s">
        <v>465</v>
      </c>
      <c r="C25" s="1309">
        <v>32384.72</v>
      </c>
      <c r="D25" s="691" t="s">
        <v>698</v>
      </c>
      <c r="E25" s="678">
        <v>8000</v>
      </c>
      <c r="F25" s="678">
        <v>7980</v>
      </c>
      <c r="G25" s="679">
        <v>90003</v>
      </c>
      <c r="H25" s="680">
        <v>4170</v>
      </c>
      <c r="I25" s="1407"/>
    </row>
    <row r="26" spans="1:9" ht="12.75">
      <c r="A26" s="651"/>
      <c r="B26" s="653"/>
      <c r="C26" s="1316"/>
      <c r="D26" s="691" t="s">
        <v>476</v>
      </c>
      <c r="E26" s="678">
        <v>3850</v>
      </c>
      <c r="F26" s="678">
        <v>3849.97</v>
      </c>
      <c r="G26" s="679">
        <v>90003</v>
      </c>
      <c r="H26" s="680">
        <v>4210</v>
      </c>
      <c r="I26" s="1406"/>
    </row>
    <row r="27" spans="1:9" ht="12.75">
      <c r="A27" s="651"/>
      <c r="B27" s="653"/>
      <c r="C27" s="1316"/>
      <c r="D27" s="691" t="s">
        <v>476</v>
      </c>
      <c r="E27" s="678">
        <v>750</v>
      </c>
      <c r="F27" s="678">
        <v>750</v>
      </c>
      <c r="G27" s="679">
        <v>90003</v>
      </c>
      <c r="H27" s="680">
        <v>4270</v>
      </c>
      <c r="I27" s="1406"/>
    </row>
    <row r="28" spans="1:9" ht="12.75">
      <c r="A28" s="651"/>
      <c r="B28" s="653"/>
      <c r="C28" s="1316"/>
      <c r="D28" s="691" t="s">
        <v>462</v>
      </c>
      <c r="E28" s="678">
        <v>5000</v>
      </c>
      <c r="F28" s="678">
        <v>4991</v>
      </c>
      <c r="G28" s="679">
        <v>92109</v>
      </c>
      <c r="H28" s="680">
        <v>2800</v>
      </c>
      <c r="I28" s="1406"/>
    </row>
    <row r="29" spans="1:9" ht="26.25">
      <c r="A29" s="651"/>
      <c r="B29" s="653"/>
      <c r="C29" s="1316"/>
      <c r="D29" s="686" t="s">
        <v>563</v>
      </c>
      <c r="E29" s="678">
        <v>6584.72</v>
      </c>
      <c r="F29" s="678">
        <v>6583.57</v>
      </c>
      <c r="G29" s="679">
        <v>92109</v>
      </c>
      <c r="H29" s="680">
        <v>2800</v>
      </c>
      <c r="I29" s="1406"/>
    </row>
    <row r="30" spans="1:9" ht="12.75">
      <c r="A30" s="651"/>
      <c r="B30" s="653"/>
      <c r="C30" s="1316"/>
      <c r="D30" s="686" t="s">
        <v>699</v>
      </c>
      <c r="E30" s="678">
        <v>2000</v>
      </c>
      <c r="F30" s="678">
        <v>1978.15</v>
      </c>
      <c r="G30" s="679">
        <v>92109</v>
      </c>
      <c r="H30" s="680">
        <v>2800</v>
      </c>
      <c r="I30" s="1406"/>
    </row>
    <row r="31" spans="1:9" ht="12.75">
      <c r="A31" s="651"/>
      <c r="B31" s="653"/>
      <c r="C31" s="1316"/>
      <c r="D31" s="691" t="s">
        <v>700</v>
      </c>
      <c r="E31" s="678">
        <v>2500</v>
      </c>
      <c r="F31" s="678">
        <v>2500</v>
      </c>
      <c r="G31" s="679">
        <v>92601</v>
      </c>
      <c r="H31" s="680">
        <v>2800</v>
      </c>
      <c r="I31" s="1406"/>
    </row>
    <row r="32" spans="1:9" ht="12.75">
      <c r="A32" s="651"/>
      <c r="B32" s="653"/>
      <c r="C32" s="1316"/>
      <c r="D32" s="691" t="s">
        <v>701</v>
      </c>
      <c r="E32" s="678">
        <v>3000</v>
      </c>
      <c r="F32" s="678">
        <v>3000</v>
      </c>
      <c r="G32" s="679">
        <v>75495</v>
      </c>
      <c r="H32" s="680">
        <v>4210</v>
      </c>
      <c r="I32" s="1406"/>
    </row>
    <row r="33" spans="1:9" ht="12.75">
      <c r="A33" s="651"/>
      <c r="B33" s="653"/>
      <c r="C33" s="1316"/>
      <c r="D33" s="691" t="s">
        <v>702</v>
      </c>
      <c r="E33" s="678">
        <v>700</v>
      </c>
      <c r="F33" s="678">
        <v>0</v>
      </c>
      <c r="G33" s="679">
        <v>92601</v>
      </c>
      <c r="H33" s="680">
        <v>2800</v>
      </c>
      <c r="I33" s="1406"/>
    </row>
    <row r="34" spans="1:9" ht="12.75">
      <c r="A34" s="654"/>
      <c r="B34" s="654"/>
      <c r="C34" s="1317"/>
      <c r="D34" s="703"/>
      <c r="E34" s="671">
        <f>SUM(E25:E33)</f>
        <v>32384.72</v>
      </c>
      <c r="F34" s="671">
        <f>SUM(F25:F33)</f>
        <v>31632.690000000002</v>
      </c>
      <c r="G34" s="672"/>
      <c r="H34" s="672"/>
      <c r="I34" s="1406"/>
    </row>
    <row r="35" spans="1:9" ht="12.75">
      <c r="A35" s="651" t="s">
        <v>7</v>
      </c>
      <c r="B35" s="652" t="s">
        <v>466</v>
      </c>
      <c r="C35" s="1309">
        <v>35028.37</v>
      </c>
      <c r="D35" s="691" t="s">
        <v>467</v>
      </c>
      <c r="E35" s="678">
        <v>8306.37</v>
      </c>
      <c r="F35" s="678">
        <v>8299.18</v>
      </c>
      <c r="G35" s="679">
        <v>90003</v>
      </c>
      <c r="H35" s="680">
        <v>4210</v>
      </c>
      <c r="I35" s="1406"/>
    </row>
    <row r="36" spans="1:9" ht="12.75">
      <c r="A36" s="651"/>
      <c r="B36" s="652"/>
      <c r="C36" s="1309"/>
      <c r="D36" s="691" t="s">
        <v>467</v>
      </c>
      <c r="E36" s="678">
        <v>5500</v>
      </c>
      <c r="F36" s="678">
        <v>5500</v>
      </c>
      <c r="G36" s="679">
        <v>90003</v>
      </c>
      <c r="H36" s="680">
        <v>4170</v>
      </c>
      <c r="I36" s="1406"/>
    </row>
    <row r="37" spans="1:9" ht="12.75">
      <c r="A37" s="651"/>
      <c r="B37" s="652"/>
      <c r="C37" s="1309"/>
      <c r="D37" s="691" t="s">
        <v>467</v>
      </c>
      <c r="E37" s="678">
        <v>72</v>
      </c>
      <c r="F37" s="678">
        <v>72</v>
      </c>
      <c r="G37" s="679">
        <v>90003</v>
      </c>
      <c r="H37" s="680">
        <v>4300</v>
      </c>
      <c r="I37" s="1406"/>
    </row>
    <row r="38" spans="1:9" ht="12.75">
      <c r="A38" s="651"/>
      <c r="B38" s="652"/>
      <c r="C38" s="1309"/>
      <c r="D38" s="691" t="s">
        <v>564</v>
      </c>
      <c r="E38" s="678">
        <v>300</v>
      </c>
      <c r="F38" s="678">
        <v>300</v>
      </c>
      <c r="G38" s="679">
        <v>75075</v>
      </c>
      <c r="H38" s="680">
        <v>4170</v>
      </c>
      <c r="I38" s="1406"/>
    </row>
    <row r="39" spans="1:9" ht="12.75">
      <c r="A39" s="651"/>
      <c r="B39" s="652"/>
      <c r="C39" s="1309"/>
      <c r="D39" s="691" t="s">
        <v>462</v>
      </c>
      <c r="E39" s="678">
        <v>4000</v>
      </c>
      <c r="F39" s="678">
        <v>4000</v>
      </c>
      <c r="G39" s="679">
        <v>92109</v>
      </c>
      <c r="H39" s="680">
        <v>2800</v>
      </c>
      <c r="I39" s="1406"/>
    </row>
    <row r="40" spans="1:9" ht="12.75">
      <c r="A40" s="651"/>
      <c r="B40" s="652"/>
      <c r="C40" s="1309"/>
      <c r="D40" s="691" t="s">
        <v>703</v>
      </c>
      <c r="E40" s="678">
        <v>350</v>
      </c>
      <c r="F40" s="678">
        <v>350</v>
      </c>
      <c r="G40" s="679">
        <v>75075</v>
      </c>
      <c r="H40" s="680">
        <v>4210</v>
      </c>
      <c r="I40" s="1406"/>
    </row>
    <row r="41" spans="1:9" ht="26.25">
      <c r="A41" s="651"/>
      <c r="B41" s="652"/>
      <c r="C41" s="1309"/>
      <c r="D41" s="686" t="s">
        <v>704</v>
      </c>
      <c r="E41" s="678">
        <v>12000</v>
      </c>
      <c r="F41" s="678">
        <v>12000</v>
      </c>
      <c r="G41" s="679">
        <v>75412</v>
      </c>
      <c r="H41" s="680">
        <v>6060</v>
      </c>
      <c r="I41" s="1406"/>
    </row>
    <row r="42" spans="1:9" ht="26.25">
      <c r="A42" s="651"/>
      <c r="B42" s="652"/>
      <c r="C42" s="1309"/>
      <c r="D42" s="686" t="s">
        <v>565</v>
      </c>
      <c r="E42" s="678">
        <v>2000</v>
      </c>
      <c r="F42" s="678">
        <v>1984.09</v>
      </c>
      <c r="G42" s="679">
        <v>92109</v>
      </c>
      <c r="H42" s="680">
        <v>2800</v>
      </c>
      <c r="I42" s="1406"/>
    </row>
    <row r="43" spans="1:9" ht="12.75">
      <c r="A43" s="651"/>
      <c r="B43" s="652"/>
      <c r="C43" s="1309"/>
      <c r="D43" s="686" t="s">
        <v>705</v>
      </c>
      <c r="E43" s="678">
        <v>1000</v>
      </c>
      <c r="F43" s="678">
        <v>996.04</v>
      </c>
      <c r="G43" s="679">
        <v>92109</v>
      </c>
      <c r="H43" s="680">
        <v>2800</v>
      </c>
      <c r="I43" s="1406"/>
    </row>
    <row r="44" spans="1:9" ht="12.75">
      <c r="A44" s="651"/>
      <c r="B44" s="652"/>
      <c r="C44" s="1309"/>
      <c r="D44" s="691" t="s">
        <v>566</v>
      </c>
      <c r="E44" s="678">
        <v>1500</v>
      </c>
      <c r="F44" s="678">
        <v>1500</v>
      </c>
      <c r="G44" s="679">
        <v>92601</v>
      </c>
      <c r="H44" s="680">
        <v>2800</v>
      </c>
      <c r="I44" s="1406"/>
    </row>
    <row r="45" spans="1:9" ht="12.75">
      <c r="A45" s="654"/>
      <c r="B45" s="654"/>
      <c r="C45" s="655"/>
      <c r="D45" s="695"/>
      <c r="E45" s="671">
        <f>SUM(E35:E44)</f>
        <v>35028.37</v>
      </c>
      <c r="F45" s="671">
        <f>SUM(F35:F44)</f>
        <v>35001.31</v>
      </c>
      <c r="G45" s="672"/>
      <c r="H45" s="672"/>
      <c r="I45" s="1406"/>
    </row>
    <row r="46" spans="1:9" ht="12.75">
      <c r="A46" s="651">
        <v>4</v>
      </c>
      <c r="B46" s="652" t="s">
        <v>468</v>
      </c>
      <c r="C46" s="1318">
        <v>35028.37</v>
      </c>
      <c r="D46" s="685" t="s">
        <v>706</v>
      </c>
      <c r="E46" s="687">
        <v>1500</v>
      </c>
      <c r="F46" s="687">
        <v>1499.55</v>
      </c>
      <c r="G46" s="690">
        <v>92109</v>
      </c>
      <c r="H46" s="680">
        <v>2800</v>
      </c>
      <c r="I46" s="1406"/>
    </row>
    <row r="47" spans="1:9" ht="12.75">
      <c r="A47" s="651"/>
      <c r="B47" s="652"/>
      <c r="C47" s="1318"/>
      <c r="D47" s="685" t="s">
        <v>707</v>
      </c>
      <c r="E47" s="687">
        <v>1100</v>
      </c>
      <c r="F47" s="687">
        <v>1099.26</v>
      </c>
      <c r="G47" s="690">
        <v>92109</v>
      </c>
      <c r="H47" s="680">
        <v>2800</v>
      </c>
      <c r="I47" s="1406"/>
    </row>
    <row r="48" spans="1:9" ht="12.75">
      <c r="A48" s="651"/>
      <c r="B48" s="652"/>
      <c r="C48" s="1318"/>
      <c r="D48" s="685" t="s">
        <v>708</v>
      </c>
      <c r="E48" s="687">
        <v>300</v>
      </c>
      <c r="F48" s="687">
        <v>298.02</v>
      </c>
      <c r="G48" s="690">
        <v>92109</v>
      </c>
      <c r="H48" s="680">
        <v>2800</v>
      </c>
      <c r="I48" s="1406"/>
    </row>
    <row r="49" spans="1:9" ht="12.75">
      <c r="A49" s="651"/>
      <c r="B49" s="652"/>
      <c r="C49" s="1318"/>
      <c r="D49" s="685" t="s">
        <v>709</v>
      </c>
      <c r="E49" s="687">
        <v>1600</v>
      </c>
      <c r="F49" s="687">
        <v>1597.9</v>
      </c>
      <c r="G49" s="690">
        <v>92109</v>
      </c>
      <c r="H49" s="680">
        <v>2800</v>
      </c>
      <c r="I49" s="1406"/>
    </row>
    <row r="50" spans="1:9" ht="12.75">
      <c r="A50" s="651"/>
      <c r="B50" s="652"/>
      <c r="C50" s="1318"/>
      <c r="D50" s="685" t="s">
        <v>710</v>
      </c>
      <c r="E50" s="687">
        <v>1000</v>
      </c>
      <c r="F50" s="687">
        <v>26.15</v>
      </c>
      <c r="G50" s="690">
        <v>92109</v>
      </c>
      <c r="H50" s="680">
        <v>2800</v>
      </c>
      <c r="I50" s="1406"/>
    </row>
    <row r="51" spans="1:9" ht="12.75">
      <c r="A51" s="651"/>
      <c r="B51" s="652"/>
      <c r="C51" s="1318"/>
      <c r="D51" s="685" t="s">
        <v>711</v>
      </c>
      <c r="E51" s="687">
        <v>1000</v>
      </c>
      <c r="F51" s="687">
        <v>1000</v>
      </c>
      <c r="G51" s="690">
        <v>92109</v>
      </c>
      <c r="H51" s="680">
        <v>2800</v>
      </c>
      <c r="I51" s="1406"/>
    </row>
    <row r="52" spans="1:9" ht="12.75">
      <c r="A52" s="651"/>
      <c r="B52" s="652"/>
      <c r="C52" s="1318"/>
      <c r="D52" s="685" t="s">
        <v>712</v>
      </c>
      <c r="E52" s="687">
        <v>528.37</v>
      </c>
      <c r="F52" s="687">
        <v>528.37</v>
      </c>
      <c r="G52" s="690">
        <v>92109</v>
      </c>
      <c r="H52" s="680">
        <v>2800</v>
      </c>
      <c r="I52" s="1406"/>
    </row>
    <row r="53" spans="1:9" ht="12.75">
      <c r="A53" s="651"/>
      <c r="B53" s="652"/>
      <c r="C53" s="1319"/>
      <c r="D53" s="686" t="s">
        <v>713</v>
      </c>
      <c r="E53" s="678">
        <v>1500</v>
      </c>
      <c r="F53" s="678">
        <v>1500</v>
      </c>
      <c r="G53" s="679">
        <v>90003</v>
      </c>
      <c r="H53" s="680">
        <v>4210</v>
      </c>
      <c r="I53" s="1406"/>
    </row>
    <row r="54" spans="1:9" ht="12.75">
      <c r="A54" s="651"/>
      <c r="B54" s="652"/>
      <c r="C54" s="1318"/>
      <c r="D54" s="686" t="s">
        <v>714</v>
      </c>
      <c r="E54" s="678">
        <v>1000</v>
      </c>
      <c r="F54" s="678">
        <v>993.86</v>
      </c>
      <c r="G54" s="679">
        <v>90003</v>
      </c>
      <c r="H54" s="680">
        <v>4210</v>
      </c>
      <c r="I54" s="1406"/>
    </row>
    <row r="55" spans="1:9" ht="26.25">
      <c r="A55" s="651"/>
      <c r="B55" s="652"/>
      <c r="C55" s="1318"/>
      <c r="D55" s="686" t="s">
        <v>715</v>
      </c>
      <c r="E55" s="678">
        <v>16500</v>
      </c>
      <c r="F55" s="678">
        <v>16500</v>
      </c>
      <c r="G55" s="679">
        <v>92601</v>
      </c>
      <c r="H55" s="680">
        <v>6220</v>
      </c>
      <c r="I55" s="1407"/>
    </row>
    <row r="56" spans="1:9" ht="12.75">
      <c r="A56" s="651"/>
      <c r="B56" s="652"/>
      <c r="C56" s="1318"/>
      <c r="D56" s="691" t="s">
        <v>716</v>
      </c>
      <c r="E56" s="678">
        <v>3000</v>
      </c>
      <c r="F56" s="678">
        <v>3000</v>
      </c>
      <c r="G56" s="679">
        <v>92601</v>
      </c>
      <c r="H56" s="680">
        <v>2800</v>
      </c>
      <c r="I56" s="1407"/>
    </row>
    <row r="57" spans="1:9" ht="12.75">
      <c r="A57" s="651"/>
      <c r="B57" s="652"/>
      <c r="C57" s="1318"/>
      <c r="D57" s="691" t="s">
        <v>717</v>
      </c>
      <c r="E57" s="678">
        <v>6000</v>
      </c>
      <c r="F57" s="678">
        <v>6000</v>
      </c>
      <c r="G57" s="679">
        <v>90095</v>
      </c>
      <c r="H57" s="680">
        <v>2800</v>
      </c>
      <c r="I57" s="1407"/>
    </row>
    <row r="58" spans="1:9" ht="12.75">
      <c r="A58" s="656"/>
      <c r="B58" s="654"/>
      <c r="C58" s="1320"/>
      <c r="D58" s="695"/>
      <c r="E58" s="671">
        <f>SUM(E46:E57)</f>
        <v>35028.369999999995</v>
      </c>
      <c r="F58" s="671">
        <f>SUM(F46:F57)</f>
        <v>34043.11</v>
      </c>
      <c r="G58" s="672"/>
      <c r="H58" s="672"/>
      <c r="I58" s="1406"/>
    </row>
    <row r="59" spans="1:9" ht="12.75">
      <c r="A59" s="651" t="s">
        <v>9</v>
      </c>
      <c r="B59" s="652" t="s">
        <v>470</v>
      </c>
      <c r="C59" s="1318">
        <v>33706.54</v>
      </c>
      <c r="D59" s="658" t="s">
        <v>481</v>
      </c>
      <c r="E59" s="687">
        <v>4920</v>
      </c>
      <c r="F59" s="687">
        <v>4915.94</v>
      </c>
      <c r="G59" s="690">
        <v>90003</v>
      </c>
      <c r="H59" s="680">
        <v>4210</v>
      </c>
      <c r="I59" s="1406"/>
    </row>
    <row r="60" spans="1:9" ht="12.75">
      <c r="A60" s="651"/>
      <c r="B60" s="652"/>
      <c r="C60" s="1318"/>
      <c r="D60" s="658" t="s">
        <v>481</v>
      </c>
      <c r="E60" s="687">
        <v>4000</v>
      </c>
      <c r="F60" s="687">
        <v>4000</v>
      </c>
      <c r="G60" s="690">
        <v>90003</v>
      </c>
      <c r="H60" s="680">
        <v>4170</v>
      </c>
      <c r="I60" s="1406"/>
    </row>
    <row r="61" spans="1:9" ht="12.75">
      <c r="A61" s="651"/>
      <c r="B61" s="652"/>
      <c r="C61" s="1318"/>
      <c r="D61" s="658" t="s">
        <v>481</v>
      </c>
      <c r="E61" s="687">
        <v>80</v>
      </c>
      <c r="F61" s="687">
        <v>80</v>
      </c>
      <c r="G61" s="690">
        <v>90003</v>
      </c>
      <c r="H61" s="680">
        <v>4270</v>
      </c>
      <c r="I61" s="1406"/>
    </row>
    <row r="62" spans="1:9" ht="12.75">
      <c r="A62" s="651"/>
      <c r="B62" s="652"/>
      <c r="C62" s="1318"/>
      <c r="D62" s="686" t="s">
        <v>567</v>
      </c>
      <c r="E62" s="678">
        <v>3706.54</v>
      </c>
      <c r="F62" s="678">
        <v>3552.47</v>
      </c>
      <c r="G62" s="679">
        <v>92109</v>
      </c>
      <c r="H62" s="680">
        <v>2800</v>
      </c>
      <c r="I62" s="1406"/>
    </row>
    <row r="63" spans="1:9" ht="12.75">
      <c r="A63" s="651"/>
      <c r="B63" s="653"/>
      <c r="C63" s="1319"/>
      <c r="D63" s="691" t="s">
        <v>463</v>
      </c>
      <c r="E63" s="678">
        <v>2000</v>
      </c>
      <c r="F63" s="678">
        <v>1999.99</v>
      </c>
      <c r="G63" s="679">
        <v>92109</v>
      </c>
      <c r="H63" s="680">
        <v>2800</v>
      </c>
      <c r="I63" s="1406"/>
    </row>
    <row r="64" spans="1:9" ht="12.75">
      <c r="A64" s="651"/>
      <c r="B64" s="653"/>
      <c r="C64" s="1318"/>
      <c r="D64" s="691" t="s">
        <v>568</v>
      </c>
      <c r="E64" s="678">
        <v>1000</v>
      </c>
      <c r="F64" s="678">
        <v>916.35</v>
      </c>
      <c r="G64" s="679">
        <v>75412</v>
      </c>
      <c r="H64" s="680">
        <v>4210</v>
      </c>
      <c r="I64" s="1406"/>
    </row>
    <row r="65" spans="1:9" ht="12.75">
      <c r="A65" s="651"/>
      <c r="B65" s="653"/>
      <c r="C65" s="1318"/>
      <c r="D65" s="691" t="s">
        <v>569</v>
      </c>
      <c r="E65" s="678">
        <v>1500</v>
      </c>
      <c r="F65" s="678">
        <v>999.7</v>
      </c>
      <c r="G65" s="679">
        <v>90015</v>
      </c>
      <c r="H65" s="680">
        <v>6050</v>
      </c>
      <c r="I65" s="1406"/>
    </row>
    <row r="66" spans="1:9" ht="12.75">
      <c r="A66" s="651"/>
      <c r="B66" s="653"/>
      <c r="C66" s="1318"/>
      <c r="D66" s="686" t="s">
        <v>718</v>
      </c>
      <c r="E66" s="678">
        <v>2500</v>
      </c>
      <c r="F66" s="678">
        <v>2496.51</v>
      </c>
      <c r="G66" s="679">
        <v>92109</v>
      </c>
      <c r="H66" s="680">
        <v>2800</v>
      </c>
      <c r="I66" s="1406"/>
    </row>
    <row r="67" spans="1:9" ht="12.75">
      <c r="A67" s="651"/>
      <c r="B67" s="653"/>
      <c r="C67" s="1318"/>
      <c r="D67" s="686" t="s">
        <v>719</v>
      </c>
      <c r="E67" s="678">
        <v>2000</v>
      </c>
      <c r="F67" s="678">
        <v>2000</v>
      </c>
      <c r="G67" s="679">
        <v>75075</v>
      </c>
      <c r="H67" s="680">
        <v>4170</v>
      </c>
      <c r="I67" s="1406"/>
    </row>
    <row r="68" spans="1:9" ht="12.75">
      <c r="A68" s="651"/>
      <c r="B68" s="653"/>
      <c r="C68" s="1318"/>
      <c r="D68" s="686" t="s">
        <v>720</v>
      </c>
      <c r="E68" s="678">
        <v>6000</v>
      </c>
      <c r="F68" s="678">
        <v>6000</v>
      </c>
      <c r="G68" s="679">
        <v>92601</v>
      </c>
      <c r="H68" s="680">
        <v>2800</v>
      </c>
      <c r="I68" s="1406"/>
    </row>
    <row r="69" spans="1:9" ht="12.75">
      <c r="A69" s="651"/>
      <c r="B69" s="653"/>
      <c r="C69" s="1318"/>
      <c r="D69" s="686" t="s">
        <v>721</v>
      </c>
      <c r="E69" s="678">
        <v>6000</v>
      </c>
      <c r="F69" s="678">
        <v>6000</v>
      </c>
      <c r="G69" s="679">
        <v>92601</v>
      </c>
      <c r="H69" s="680">
        <v>2800</v>
      </c>
      <c r="I69" s="1407"/>
    </row>
    <row r="70" spans="1:9" ht="12.75">
      <c r="A70" s="657"/>
      <c r="B70" s="654"/>
      <c r="C70" s="1320"/>
      <c r="D70" s="703"/>
      <c r="E70" s="671">
        <f>SUM(E59:E69)</f>
        <v>33706.54</v>
      </c>
      <c r="F70" s="671">
        <f>SUM(F59:F69)</f>
        <v>32960.96</v>
      </c>
      <c r="G70" s="672"/>
      <c r="H70" s="672"/>
      <c r="I70" s="1406"/>
    </row>
    <row r="71" spans="1:9" ht="12.75">
      <c r="A71" s="651" t="s">
        <v>10</v>
      </c>
      <c r="B71" s="652" t="s">
        <v>471</v>
      </c>
      <c r="C71" s="1318">
        <v>20488.29</v>
      </c>
      <c r="D71" s="691" t="s">
        <v>469</v>
      </c>
      <c r="E71" s="678">
        <v>3988.29</v>
      </c>
      <c r="F71" s="678">
        <v>3983.57</v>
      </c>
      <c r="G71" s="679">
        <v>90003</v>
      </c>
      <c r="H71" s="680">
        <v>4210</v>
      </c>
      <c r="I71" s="1406"/>
    </row>
    <row r="72" spans="1:9" ht="12.75">
      <c r="A72" s="651"/>
      <c r="B72" s="652"/>
      <c r="C72" s="1318"/>
      <c r="D72" s="691" t="s">
        <v>469</v>
      </c>
      <c r="E72" s="678">
        <v>3000</v>
      </c>
      <c r="F72" s="678">
        <v>3000</v>
      </c>
      <c r="G72" s="679">
        <v>90003</v>
      </c>
      <c r="H72" s="680">
        <v>4170</v>
      </c>
      <c r="I72" s="1406"/>
    </row>
    <row r="73" spans="1:9" ht="12.75">
      <c r="A73" s="651"/>
      <c r="B73" s="652"/>
      <c r="C73" s="1318"/>
      <c r="D73" s="691" t="s">
        <v>472</v>
      </c>
      <c r="E73" s="678">
        <v>2000</v>
      </c>
      <c r="F73" s="678">
        <v>2000</v>
      </c>
      <c r="G73" s="679">
        <v>75412</v>
      </c>
      <c r="H73" s="680">
        <v>4210</v>
      </c>
      <c r="I73" s="1406"/>
    </row>
    <row r="74" spans="1:9" ht="26.25">
      <c r="A74" s="651"/>
      <c r="B74" s="652"/>
      <c r="C74" s="1318"/>
      <c r="D74" s="686" t="s">
        <v>722</v>
      </c>
      <c r="E74" s="678">
        <v>7000</v>
      </c>
      <c r="F74" s="678">
        <v>7000</v>
      </c>
      <c r="G74" s="679">
        <v>92109</v>
      </c>
      <c r="H74" s="680">
        <v>2800</v>
      </c>
      <c r="I74" s="1406"/>
    </row>
    <row r="75" spans="1:9" ht="12.75">
      <c r="A75" s="651"/>
      <c r="B75" s="652"/>
      <c r="C75" s="1318"/>
      <c r="D75" s="691" t="s">
        <v>723</v>
      </c>
      <c r="E75" s="678">
        <v>4500</v>
      </c>
      <c r="F75" s="678">
        <v>3743.99</v>
      </c>
      <c r="G75" s="679">
        <v>90015</v>
      </c>
      <c r="H75" s="680">
        <v>6050</v>
      </c>
      <c r="I75" s="1406"/>
    </row>
    <row r="76" spans="1:9" ht="12.75">
      <c r="A76" s="657"/>
      <c r="B76" s="654"/>
      <c r="C76" s="1321"/>
      <c r="D76" s="703"/>
      <c r="E76" s="671">
        <f>SUM(E71:E75)</f>
        <v>20488.29</v>
      </c>
      <c r="F76" s="671">
        <f>SUM(F71:F75)</f>
        <v>19727.559999999998</v>
      </c>
      <c r="G76" s="672"/>
      <c r="H76" s="672"/>
      <c r="I76" s="1406"/>
    </row>
    <row r="77" spans="1:9" ht="12.75">
      <c r="A77" s="651" t="s">
        <v>11</v>
      </c>
      <c r="B77" s="652" t="s">
        <v>473</v>
      </c>
      <c r="C77" s="1318">
        <v>38877.21</v>
      </c>
      <c r="D77" s="691" t="s">
        <v>482</v>
      </c>
      <c r="E77" s="678">
        <v>5000</v>
      </c>
      <c r="F77" s="678">
        <v>5000</v>
      </c>
      <c r="G77" s="679">
        <v>92109</v>
      </c>
      <c r="H77" s="680">
        <v>2800</v>
      </c>
      <c r="I77" s="1406"/>
    </row>
    <row r="78" spans="1:9" ht="12.75">
      <c r="A78" s="651"/>
      <c r="B78" s="652"/>
      <c r="C78" s="1318"/>
      <c r="D78" s="691" t="s">
        <v>724</v>
      </c>
      <c r="E78" s="678">
        <v>9800</v>
      </c>
      <c r="F78" s="678">
        <v>9790.8</v>
      </c>
      <c r="G78" s="679">
        <v>75412</v>
      </c>
      <c r="H78" s="680">
        <v>4210</v>
      </c>
      <c r="I78" s="1406"/>
    </row>
    <row r="79" spans="1:9" ht="12.75">
      <c r="A79" s="651"/>
      <c r="B79" s="652"/>
      <c r="C79" s="1318"/>
      <c r="D79" s="691" t="s">
        <v>474</v>
      </c>
      <c r="E79" s="678">
        <v>4220</v>
      </c>
      <c r="F79" s="678">
        <v>4209.59</v>
      </c>
      <c r="G79" s="679">
        <v>90003</v>
      </c>
      <c r="H79" s="680">
        <v>4210</v>
      </c>
      <c r="I79" s="1406"/>
    </row>
    <row r="80" spans="1:9" ht="12.75">
      <c r="A80" s="651"/>
      <c r="B80" s="652"/>
      <c r="C80" s="1318"/>
      <c r="D80" s="691" t="s">
        <v>474</v>
      </c>
      <c r="E80" s="678">
        <v>3780</v>
      </c>
      <c r="F80" s="678">
        <v>3780</v>
      </c>
      <c r="G80" s="679">
        <v>90003</v>
      </c>
      <c r="H80" s="680">
        <v>4300</v>
      </c>
      <c r="I80" s="1406"/>
    </row>
    <row r="81" spans="1:9" ht="12.75">
      <c r="A81" s="651"/>
      <c r="B81" s="652"/>
      <c r="C81" s="1318"/>
      <c r="D81" s="691" t="s">
        <v>725</v>
      </c>
      <c r="E81" s="678">
        <v>3000</v>
      </c>
      <c r="F81" s="678">
        <v>3000</v>
      </c>
      <c r="G81" s="679">
        <v>90003</v>
      </c>
      <c r="H81" s="680">
        <v>4170</v>
      </c>
      <c r="I81" s="1406"/>
    </row>
    <row r="82" spans="1:9" ht="12.75">
      <c r="A82" s="651"/>
      <c r="B82" s="653"/>
      <c r="C82" s="1318"/>
      <c r="D82" s="691" t="s">
        <v>726</v>
      </c>
      <c r="E82" s="678">
        <v>2500</v>
      </c>
      <c r="F82" s="678">
        <v>2500</v>
      </c>
      <c r="G82" s="679">
        <v>92601</v>
      </c>
      <c r="H82" s="680">
        <v>2800</v>
      </c>
      <c r="I82" s="1408"/>
    </row>
    <row r="83" spans="1:9" ht="12.75">
      <c r="A83" s="651"/>
      <c r="B83" s="653"/>
      <c r="C83" s="1318"/>
      <c r="D83" s="691" t="s">
        <v>727</v>
      </c>
      <c r="E83" s="678">
        <v>7077.21</v>
      </c>
      <c r="F83" s="678">
        <v>7077.21</v>
      </c>
      <c r="G83" s="679">
        <v>92109</v>
      </c>
      <c r="H83" s="680">
        <v>2800</v>
      </c>
      <c r="I83" s="1408"/>
    </row>
    <row r="84" spans="1:9" ht="12.75">
      <c r="A84" s="651"/>
      <c r="B84" s="653"/>
      <c r="C84" s="1318"/>
      <c r="D84" s="691" t="s">
        <v>728</v>
      </c>
      <c r="E84" s="678">
        <v>1500</v>
      </c>
      <c r="F84" s="678">
        <v>1500</v>
      </c>
      <c r="G84" s="679">
        <v>75075</v>
      </c>
      <c r="H84" s="680">
        <v>4170</v>
      </c>
      <c r="I84" s="1408"/>
    </row>
    <row r="85" spans="1:9" ht="26.25">
      <c r="A85" s="651"/>
      <c r="B85" s="653"/>
      <c r="C85" s="1318"/>
      <c r="D85" s="686" t="s">
        <v>729</v>
      </c>
      <c r="E85" s="678">
        <v>2000</v>
      </c>
      <c r="F85" s="678">
        <v>2000</v>
      </c>
      <c r="G85" s="679">
        <v>92601</v>
      </c>
      <c r="H85" s="680">
        <v>2800</v>
      </c>
      <c r="I85" s="1406"/>
    </row>
    <row r="86" spans="1:9" ht="12.75">
      <c r="A86" s="657"/>
      <c r="B86" s="664"/>
      <c r="C86" s="1322"/>
      <c r="D86" s="695"/>
      <c r="E86" s="671">
        <f>SUM(E77:E85)</f>
        <v>38877.21</v>
      </c>
      <c r="F86" s="671">
        <f>SUM(F77:F85)</f>
        <v>38857.6</v>
      </c>
      <c r="G86" s="672"/>
      <c r="H86" s="672"/>
      <c r="I86" s="1406"/>
    </row>
    <row r="87" spans="1:9" ht="12.75">
      <c r="A87" s="651" t="s">
        <v>221</v>
      </c>
      <c r="B87" s="652" t="s">
        <v>475</v>
      </c>
      <c r="C87" s="1318">
        <v>21343.59</v>
      </c>
      <c r="D87" s="685" t="s">
        <v>730</v>
      </c>
      <c r="E87" s="687">
        <v>5000</v>
      </c>
      <c r="F87" s="687">
        <v>0</v>
      </c>
      <c r="G87" s="690">
        <v>92109</v>
      </c>
      <c r="H87" s="680">
        <v>6220</v>
      </c>
      <c r="I87" s="1406"/>
    </row>
    <row r="88" spans="1:9" ht="26.25">
      <c r="A88" s="651"/>
      <c r="B88" s="652"/>
      <c r="C88" s="1318"/>
      <c r="D88" s="686" t="s">
        <v>570</v>
      </c>
      <c r="E88" s="678">
        <v>3500</v>
      </c>
      <c r="F88" s="678">
        <v>3500</v>
      </c>
      <c r="G88" s="679">
        <v>92109</v>
      </c>
      <c r="H88" s="680">
        <v>2800</v>
      </c>
      <c r="I88" s="1406"/>
    </row>
    <row r="89" spans="1:9" ht="12.75">
      <c r="A89" s="651"/>
      <c r="B89" s="652"/>
      <c r="C89" s="1318"/>
      <c r="D89" s="691" t="s">
        <v>731</v>
      </c>
      <c r="E89" s="678">
        <v>6343.59</v>
      </c>
      <c r="F89" s="678">
        <v>6343.59</v>
      </c>
      <c r="G89" s="679">
        <v>90095</v>
      </c>
      <c r="H89" s="680">
        <v>2800</v>
      </c>
      <c r="I89" s="1406"/>
    </row>
    <row r="90" spans="1:9" ht="12.75">
      <c r="A90" s="651"/>
      <c r="B90" s="652"/>
      <c r="C90" s="1318"/>
      <c r="D90" s="691" t="s">
        <v>469</v>
      </c>
      <c r="E90" s="678">
        <v>1636</v>
      </c>
      <c r="F90" s="678">
        <v>1635.78</v>
      </c>
      <c r="G90" s="679">
        <v>90003</v>
      </c>
      <c r="H90" s="680">
        <v>4210</v>
      </c>
      <c r="I90" s="1406"/>
    </row>
    <row r="91" spans="1:9" ht="12.75">
      <c r="A91" s="651"/>
      <c r="B91" s="652"/>
      <c r="C91" s="1318"/>
      <c r="D91" s="691" t="s">
        <v>469</v>
      </c>
      <c r="E91" s="678">
        <v>864</v>
      </c>
      <c r="F91" s="678">
        <v>864</v>
      </c>
      <c r="G91" s="679">
        <v>90003</v>
      </c>
      <c r="H91" s="680">
        <v>4300</v>
      </c>
      <c r="I91" s="1406"/>
    </row>
    <row r="92" spans="1:9" ht="12.75">
      <c r="A92" s="651"/>
      <c r="B92" s="652"/>
      <c r="C92" s="1318"/>
      <c r="D92" s="658" t="s">
        <v>571</v>
      </c>
      <c r="E92" s="678">
        <v>2000</v>
      </c>
      <c r="F92" s="678">
        <v>2000</v>
      </c>
      <c r="G92" s="679">
        <v>90015</v>
      </c>
      <c r="H92" s="680">
        <v>6050</v>
      </c>
      <c r="I92" s="1406"/>
    </row>
    <row r="93" spans="1:9" ht="12.75">
      <c r="A93" s="651"/>
      <c r="B93" s="652"/>
      <c r="C93" s="1318"/>
      <c r="D93" s="658" t="s">
        <v>732</v>
      </c>
      <c r="E93" s="678">
        <v>2000</v>
      </c>
      <c r="F93" s="678">
        <v>2000</v>
      </c>
      <c r="G93" s="679">
        <v>90095</v>
      </c>
      <c r="H93" s="680">
        <v>2800</v>
      </c>
      <c r="I93" s="1406"/>
    </row>
    <row r="94" spans="1:9" ht="12.75">
      <c r="A94" s="657"/>
      <c r="B94" s="654"/>
      <c r="C94" s="1321"/>
      <c r="D94" s="703"/>
      <c r="E94" s="671">
        <f>SUM(E87:E93)</f>
        <v>21343.59</v>
      </c>
      <c r="F94" s="671">
        <f>SUM(F87:F93)</f>
        <v>16343.37</v>
      </c>
      <c r="G94" s="672"/>
      <c r="H94" s="672"/>
      <c r="I94" s="1406"/>
    </row>
    <row r="95" spans="1:9" ht="12.75">
      <c r="A95" s="659">
        <v>9</v>
      </c>
      <c r="B95" s="670" t="s">
        <v>477</v>
      </c>
      <c r="C95" s="1319">
        <v>11507.65</v>
      </c>
      <c r="D95" s="691" t="s">
        <v>478</v>
      </c>
      <c r="E95" s="678">
        <v>2500</v>
      </c>
      <c r="F95" s="678">
        <v>2499.46</v>
      </c>
      <c r="G95" s="679">
        <v>90003</v>
      </c>
      <c r="H95" s="680">
        <v>4210</v>
      </c>
      <c r="I95" s="1406"/>
    </row>
    <row r="96" spans="1:9" ht="12.75">
      <c r="A96" s="659"/>
      <c r="B96" s="670"/>
      <c r="C96" s="1319"/>
      <c r="D96" s="691" t="s">
        <v>478</v>
      </c>
      <c r="E96" s="678">
        <v>1500</v>
      </c>
      <c r="F96" s="678">
        <v>1500</v>
      </c>
      <c r="G96" s="679">
        <v>90003</v>
      </c>
      <c r="H96" s="680">
        <v>4170</v>
      </c>
      <c r="I96" s="1406"/>
    </row>
    <row r="97" spans="1:9" ht="12.75">
      <c r="A97" s="659"/>
      <c r="B97" s="670"/>
      <c r="C97" s="1319"/>
      <c r="D97" s="691" t="s">
        <v>479</v>
      </c>
      <c r="E97" s="678">
        <v>3507.65</v>
      </c>
      <c r="F97" s="678">
        <v>3456.2</v>
      </c>
      <c r="G97" s="679">
        <v>90095</v>
      </c>
      <c r="H97" s="680">
        <v>2800</v>
      </c>
      <c r="I97" s="1406"/>
    </row>
    <row r="98" spans="1:9" ht="12.75">
      <c r="A98" s="659"/>
      <c r="B98" s="670"/>
      <c r="C98" s="1319"/>
      <c r="D98" s="691" t="s">
        <v>462</v>
      </c>
      <c r="E98" s="678">
        <v>2000</v>
      </c>
      <c r="F98" s="678">
        <v>1966.12</v>
      </c>
      <c r="G98" s="679">
        <v>92109</v>
      </c>
      <c r="H98" s="680">
        <v>2800</v>
      </c>
      <c r="I98" s="1406"/>
    </row>
    <row r="99" spans="1:9" ht="12.75">
      <c r="A99" s="659"/>
      <c r="B99" s="670"/>
      <c r="C99" s="1319"/>
      <c r="D99" s="691" t="s">
        <v>733</v>
      </c>
      <c r="E99" s="678">
        <v>2000</v>
      </c>
      <c r="F99" s="678">
        <v>2000</v>
      </c>
      <c r="G99" s="679">
        <v>60016</v>
      </c>
      <c r="H99" s="680">
        <v>6050</v>
      </c>
      <c r="I99" s="1406"/>
    </row>
    <row r="100" spans="1:9" ht="12.75">
      <c r="A100" s="657"/>
      <c r="B100" s="664"/>
      <c r="C100" s="1322"/>
      <c r="D100" s="703"/>
      <c r="E100" s="671">
        <f>SUM(E95:E99)</f>
        <v>11507.65</v>
      </c>
      <c r="F100" s="671">
        <f>SUM(F95:F99)</f>
        <v>11421.779999999999</v>
      </c>
      <c r="G100" s="672"/>
      <c r="H100" s="672"/>
      <c r="I100" s="1406"/>
    </row>
    <row r="101" spans="1:9" ht="12.75">
      <c r="A101" s="651">
        <v>10</v>
      </c>
      <c r="B101" s="652" t="s">
        <v>480</v>
      </c>
      <c r="C101" s="1318">
        <v>38371.81</v>
      </c>
      <c r="D101" s="685" t="s">
        <v>481</v>
      </c>
      <c r="E101" s="687">
        <v>3776.81</v>
      </c>
      <c r="F101" s="687">
        <v>3776.21</v>
      </c>
      <c r="G101" s="690">
        <v>90003</v>
      </c>
      <c r="H101" s="680">
        <v>4210</v>
      </c>
      <c r="I101" s="1406"/>
    </row>
    <row r="102" spans="1:9" ht="12.75">
      <c r="A102" s="651"/>
      <c r="B102" s="652"/>
      <c r="C102" s="1318"/>
      <c r="D102" s="685" t="s">
        <v>481</v>
      </c>
      <c r="E102" s="687">
        <v>143</v>
      </c>
      <c r="F102" s="687">
        <v>140.4</v>
      </c>
      <c r="G102" s="690">
        <v>90003</v>
      </c>
      <c r="H102" s="680">
        <v>4110</v>
      </c>
      <c r="I102" s="1406"/>
    </row>
    <row r="103" spans="1:9" ht="12.75">
      <c r="A103" s="651"/>
      <c r="B103" s="652"/>
      <c r="C103" s="1318"/>
      <c r="D103" s="685" t="s">
        <v>481</v>
      </c>
      <c r="E103" s="687">
        <v>4795</v>
      </c>
      <c r="F103" s="687">
        <v>4795</v>
      </c>
      <c r="G103" s="690">
        <v>90003</v>
      </c>
      <c r="H103" s="680">
        <v>4170</v>
      </c>
      <c r="I103" s="1406"/>
    </row>
    <row r="104" spans="1:9" ht="12.75">
      <c r="A104" s="651"/>
      <c r="B104" s="652"/>
      <c r="C104" s="1318"/>
      <c r="D104" s="685" t="s">
        <v>481</v>
      </c>
      <c r="E104" s="687">
        <v>101</v>
      </c>
      <c r="F104" s="687">
        <v>101</v>
      </c>
      <c r="G104" s="690">
        <v>90003</v>
      </c>
      <c r="H104" s="680">
        <v>4270</v>
      </c>
      <c r="I104" s="1406"/>
    </row>
    <row r="105" spans="1:9" ht="12.75">
      <c r="A105" s="651"/>
      <c r="B105" s="652"/>
      <c r="C105" s="1318"/>
      <c r="D105" s="685" t="s">
        <v>481</v>
      </c>
      <c r="E105" s="687">
        <v>4556</v>
      </c>
      <c r="F105" s="687">
        <v>4550</v>
      </c>
      <c r="G105" s="690">
        <v>90003</v>
      </c>
      <c r="H105" s="680">
        <v>4300</v>
      </c>
      <c r="I105" s="1406"/>
    </row>
    <row r="106" spans="1:9" ht="12.75">
      <c r="A106" s="651"/>
      <c r="B106" s="653"/>
      <c r="C106" s="1318"/>
      <c r="D106" s="691" t="s">
        <v>462</v>
      </c>
      <c r="E106" s="678">
        <v>10000</v>
      </c>
      <c r="F106" s="678">
        <v>10000</v>
      </c>
      <c r="G106" s="679">
        <v>92109</v>
      </c>
      <c r="H106" s="680">
        <v>2800</v>
      </c>
      <c r="I106" s="1406"/>
    </row>
    <row r="107" spans="1:9" ht="12.75">
      <c r="A107" s="651"/>
      <c r="B107" s="653"/>
      <c r="C107" s="1318"/>
      <c r="D107" s="691" t="s">
        <v>734</v>
      </c>
      <c r="E107" s="678">
        <v>15000</v>
      </c>
      <c r="F107" s="678">
        <v>15000</v>
      </c>
      <c r="G107" s="679">
        <v>90095</v>
      </c>
      <c r="H107" s="680">
        <v>6220</v>
      </c>
      <c r="I107" s="1406"/>
    </row>
    <row r="108" spans="1:9" ht="12.75">
      <c r="A108" s="657"/>
      <c r="B108" s="654"/>
      <c r="C108" s="1320"/>
      <c r="D108" s="695"/>
      <c r="E108" s="671">
        <f>SUM(E101:E107)</f>
        <v>38371.81</v>
      </c>
      <c r="F108" s="671">
        <f>SUM(F101:F107)</f>
        <v>38362.61</v>
      </c>
      <c r="G108" s="672"/>
      <c r="H108" s="672"/>
      <c r="I108" s="1407"/>
    </row>
    <row r="109" spans="1:9" ht="12.75">
      <c r="A109" s="651">
        <v>11</v>
      </c>
      <c r="B109" s="652" t="s">
        <v>483</v>
      </c>
      <c r="C109" s="1318">
        <v>19516.36</v>
      </c>
      <c r="D109" s="685" t="s">
        <v>469</v>
      </c>
      <c r="E109" s="687">
        <v>3500</v>
      </c>
      <c r="F109" s="687">
        <v>3499.36</v>
      </c>
      <c r="G109" s="690">
        <v>90003</v>
      </c>
      <c r="H109" s="680">
        <v>4210</v>
      </c>
      <c r="I109" s="1406"/>
    </row>
    <row r="110" spans="1:9" ht="12.75">
      <c r="A110" s="651"/>
      <c r="B110" s="652"/>
      <c r="C110" s="1318"/>
      <c r="D110" s="685" t="s">
        <v>469</v>
      </c>
      <c r="E110" s="687">
        <v>3000</v>
      </c>
      <c r="F110" s="687">
        <v>3000</v>
      </c>
      <c r="G110" s="690">
        <v>90003</v>
      </c>
      <c r="H110" s="680">
        <v>4170</v>
      </c>
      <c r="I110" s="1406"/>
    </row>
    <row r="111" spans="1:9" ht="26.25">
      <c r="A111" s="1455"/>
      <c r="B111" s="1456"/>
      <c r="C111" s="1457"/>
      <c r="D111" s="686" t="s">
        <v>735</v>
      </c>
      <c r="E111" s="687">
        <v>3000</v>
      </c>
      <c r="F111" s="687">
        <v>2999.97</v>
      </c>
      <c r="G111" s="690">
        <v>90003</v>
      </c>
      <c r="H111" s="1458">
        <v>4270</v>
      </c>
      <c r="I111" s="1406"/>
    </row>
    <row r="112" spans="1:9" ht="26.25">
      <c r="A112" s="651"/>
      <c r="B112" s="652"/>
      <c r="C112" s="1318"/>
      <c r="D112" s="686" t="s">
        <v>484</v>
      </c>
      <c r="E112" s="678">
        <v>3946.36</v>
      </c>
      <c r="F112" s="678">
        <v>3945.36</v>
      </c>
      <c r="G112" s="679">
        <v>92109</v>
      </c>
      <c r="H112" s="680">
        <v>2800</v>
      </c>
      <c r="I112" s="1406"/>
    </row>
    <row r="113" spans="1:9" ht="12.75">
      <c r="A113" s="651"/>
      <c r="B113" s="652"/>
      <c r="C113" s="1318"/>
      <c r="D113" s="685" t="s">
        <v>736</v>
      </c>
      <c r="E113" s="678">
        <v>6070</v>
      </c>
      <c r="F113" s="678">
        <v>6070</v>
      </c>
      <c r="G113" s="679">
        <v>90095</v>
      </c>
      <c r="H113" s="680">
        <v>2800</v>
      </c>
      <c r="I113" s="1406"/>
    </row>
    <row r="114" spans="1:9" ht="12.75">
      <c r="A114" s="657"/>
      <c r="B114" s="654"/>
      <c r="C114" s="1320"/>
      <c r="D114" s="703"/>
      <c r="E114" s="671">
        <f>SUM(E109:E113)</f>
        <v>19516.36</v>
      </c>
      <c r="F114" s="671">
        <f>SUM(F109:F113)</f>
        <v>19514.690000000002</v>
      </c>
      <c r="G114" s="672"/>
      <c r="H114" s="672"/>
      <c r="I114" s="1406"/>
    </row>
    <row r="115" spans="1:9" ht="12.75">
      <c r="A115" s="651">
        <v>12</v>
      </c>
      <c r="B115" s="652" t="s">
        <v>485</v>
      </c>
      <c r="C115" s="1318">
        <v>16717.2</v>
      </c>
      <c r="D115" s="691" t="s">
        <v>486</v>
      </c>
      <c r="E115" s="678">
        <v>3217</v>
      </c>
      <c r="F115" s="678">
        <v>3095.96</v>
      </c>
      <c r="G115" s="679">
        <v>90015</v>
      </c>
      <c r="H115" s="680">
        <v>6050</v>
      </c>
      <c r="I115" s="1406"/>
    </row>
    <row r="116" spans="1:9" ht="12.75">
      <c r="A116" s="651"/>
      <c r="B116" s="652"/>
      <c r="C116" s="1318"/>
      <c r="D116" s="691" t="s">
        <v>487</v>
      </c>
      <c r="E116" s="678">
        <v>7000</v>
      </c>
      <c r="F116" s="678">
        <v>6999.63</v>
      </c>
      <c r="G116" s="679">
        <v>92109</v>
      </c>
      <c r="H116" s="680">
        <v>2800</v>
      </c>
      <c r="I116" s="1406"/>
    </row>
    <row r="117" spans="1:9" ht="12.75">
      <c r="A117" s="651"/>
      <c r="B117" s="652"/>
      <c r="C117" s="1318"/>
      <c r="D117" s="691" t="s">
        <v>462</v>
      </c>
      <c r="E117" s="678">
        <v>3000.2</v>
      </c>
      <c r="F117" s="678">
        <v>2997.66</v>
      </c>
      <c r="G117" s="679">
        <v>92109</v>
      </c>
      <c r="H117" s="680">
        <v>2800</v>
      </c>
      <c r="I117" s="1406"/>
    </row>
    <row r="118" spans="1:9" ht="12.75">
      <c r="A118" s="651"/>
      <c r="B118" s="652"/>
      <c r="C118" s="1318"/>
      <c r="D118" s="691" t="s">
        <v>488</v>
      </c>
      <c r="E118" s="678">
        <v>1500</v>
      </c>
      <c r="F118" s="678">
        <v>1498.7</v>
      </c>
      <c r="G118" s="679">
        <v>90003</v>
      </c>
      <c r="H118" s="680">
        <v>4210</v>
      </c>
      <c r="I118" s="1406"/>
    </row>
    <row r="119" spans="1:9" ht="12.75">
      <c r="A119" s="651"/>
      <c r="B119" s="652"/>
      <c r="C119" s="1318"/>
      <c r="D119" s="691" t="s">
        <v>737</v>
      </c>
      <c r="E119" s="678">
        <v>2000</v>
      </c>
      <c r="F119" s="678">
        <v>2000</v>
      </c>
      <c r="G119" s="679">
        <v>60016</v>
      </c>
      <c r="H119" s="680">
        <v>4270</v>
      </c>
      <c r="I119" s="1406"/>
    </row>
    <row r="120" spans="1:9" ht="12.75">
      <c r="A120" s="657"/>
      <c r="B120" s="654"/>
      <c r="C120" s="1321"/>
      <c r="D120" s="695"/>
      <c r="E120" s="671">
        <f>SUM(E115:E119)</f>
        <v>16717.2</v>
      </c>
      <c r="F120" s="671">
        <f>SUM(F115:F119)</f>
        <v>16591.95</v>
      </c>
      <c r="G120" s="672"/>
      <c r="H120" s="672"/>
      <c r="I120" s="1406"/>
    </row>
    <row r="121" spans="1:9" ht="12.75">
      <c r="A121" s="651">
        <v>13</v>
      </c>
      <c r="B121" s="652" t="s">
        <v>489</v>
      </c>
      <c r="C121" s="1318">
        <v>24764.78</v>
      </c>
      <c r="D121" s="685" t="s">
        <v>738</v>
      </c>
      <c r="E121" s="687">
        <v>6000</v>
      </c>
      <c r="F121" s="687">
        <v>6000</v>
      </c>
      <c r="G121" s="690">
        <v>92109</v>
      </c>
      <c r="H121" s="680">
        <v>6220</v>
      </c>
      <c r="I121" s="1406"/>
    </row>
    <row r="122" spans="1:9" ht="26.25">
      <c r="A122" s="651"/>
      <c r="B122" s="652"/>
      <c r="C122" s="1318"/>
      <c r="D122" s="686" t="s">
        <v>739</v>
      </c>
      <c r="E122" s="678">
        <v>3000</v>
      </c>
      <c r="F122" s="678">
        <v>3000</v>
      </c>
      <c r="G122" s="679">
        <v>75075</v>
      </c>
      <c r="H122" s="680">
        <v>4170</v>
      </c>
      <c r="I122" s="1406"/>
    </row>
    <row r="123" spans="1:9" ht="26.25">
      <c r="A123" s="651"/>
      <c r="B123" s="652"/>
      <c r="C123" s="1318"/>
      <c r="D123" s="686" t="s">
        <v>740</v>
      </c>
      <c r="E123" s="678">
        <v>4500</v>
      </c>
      <c r="F123" s="678">
        <v>1899.4</v>
      </c>
      <c r="G123" s="679">
        <v>90015</v>
      </c>
      <c r="H123" s="680">
        <v>6050</v>
      </c>
      <c r="I123" s="1406"/>
    </row>
    <row r="124" spans="1:9" ht="12.75">
      <c r="A124" s="651"/>
      <c r="B124" s="652"/>
      <c r="C124" s="1318"/>
      <c r="D124" s="1323" t="s">
        <v>469</v>
      </c>
      <c r="E124" s="692">
        <v>3264.78</v>
      </c>
      <c r="F124" s="692">
        <v>3264.78</v>
      </c>
      <c r="G124" s="689">
        <v>90003</v>
      </c>
      <c r="H124" s="680">
        <v>4210</v>
      </c>
      <c r="I124" s="1406"/>
    </row>
    <row r="125" spans="1:9" ht="12.75">
      <c r="A125" s="651"/>
      <c r="B125" s="652"/>
      <c r="C125" s="1318"/>
      <c r="D125" s="1323" t="s">
        <v>469</v>
      </c>
      <c r="E125" s="692">
        <v>3000</v>
      </c>
      <c r="F125" s="692">
        <v>3000</v>
      </c>
      <c r="G125" s="689">
        <v>90003</v>
      </c>
      <c r="H125" s="680">
        <v>4170</v>
      </c>
      <c r="I125" s="1406"/>
    </row>
    <row r="126" spans="1:9" ht="12.75">
      <c r="A126" s="651"/>
      <c r="B126" s="652"/>
      <c r="C126" s="1318"/>
      <c r="D126" s="1323" t="s">
        <v>570</v>
      </c>
      <c r="E126" s="692">
        <v>5000</v>
      </c>
      <c r="F126" s="692">
        <v>4999.44</v>
      </c>
      <c r="G126" s="689">
        <v>92109</v>
      </c>
      <c r="H126" s="680">
        <v>2800</v>
      </c>
      <c r="I126" s="1406"/>
    </row>
    <row r="127" spans="1:9" ht="12.75">
      <c r="A127" s="657"/>
      <c r="B127" s="654"/>
      <c r="C127" s="1320"/>
      <c r="D127" s="695"/>
      <c r="E127" s="671">
        <f>SUM(E121:E126)</f>
        <v>24764.78</v>
      </c>
      <c r="F127" s="671">
        <f>SUM(F121:F126)</f>
        <v>22163.62</v>
      </c>
      <c r="G127" s="672"/>
      <c r="H127" s="672"/>
      <c r="I127" s="1406"/>
    </row>
    <row r="128" spans="1:9" ht="39">
      <c r="A128" s="651">
        <v>14</v>
      </c>
      <c r="B128" s="652" t="s">
        <v>490</v>
      </c>
      <c r="C128" s="1318">
        <v>38877.21</v>
      </c>
      <c r="D128" s="685" t="s">
        <v>572</v>
      </c>
      <c r="E128" s="687">
        <v>10000</v>
      </c>
      <c r="F128" s="687">
        <v>9999.51</v>
      </c>
      <c r="G128" s="690">
        <v>92109</v>
      </c>
      <c r="H128" s="680">
        <v>2800</v>
      </c>
      <c r="I128" s="1406"/>
    </row>
    <row r="129" spans="1:9" ht="12.75">
      <c r="A129" s="651"/>
      <c r="B129" s="652"/>
      <c r="C129" s="1318"/>
      <c r="D129" s="691" t="s">
        <v>573</v>
      </c>
      <c r="E129" s="678">
        <v>3000</v>
      </c>
      <c r="F129" s="678">
        <v>3000</v>
      </c>
      <c r="G129" s="679">
        <v>92601</v>
      </c>
      <c r="H129" s="680">
        <v>2800</v>
      </c>
      <c r="I129" s="1406"/>
    </row>
    <row r="130" spans="1:9" ht="12.75">
      <c r="A130" s="651"/>
      <c r="B130" s="653"/>
      <c r="C130" s="1324"/>
      <c r="D130" s="691" t="s">
        <v>474</v>
      </c>
      <c r="E130" s="678">
        <v>2831.21</v>
      </c>
      <c r="F130" s="678">
        <v>2830.41</v>
      </c>
      <c r="G130" s="679">
        <v>90003</v>
      </c>
      <c r="H130" s="680">
        <v>4210</v>
      </c>
      <c r="I130" s="1406"/>
    </row>
    <row r="131" spans="1:9" ht="12.75">
      <c r="A131" s="651"/>
      <c r="B131" s="653"/>
      <c r="C131" s="1324"/>
      <c r="D131" s="691" t="s">
        <v>474</v>
      </c>
      <c r="E131" s="678">
        <v>2996</v>
      </c>
      <c r="F131" s="678">
        <v>2996</v>
      </c>
      <c r="G131" s="679">
        <v>90003</v>
      </c>
      <c r="H131" s="680">
        <v>4170</v>
      </c>
      <c r="I131" s="1406"/>
    </row>
    <row r="132" spans="1:9" ht="12.75">
      <c r="A132" s="651"/>
      <c r="B132" s="653"/>
      <c r="C132" s="1324"/>
      <c r="D132" s="691" t="s">
        <v>474</v>
      </c>
      <c r="E132" s="678">
        <v>50</v>
      </c>
      <c r="F132" s="678">
        <v>50</v>
      </c>
      <c r="G132" s="679">
        <v>90003</v>
      </c>
      <c r="H132" s="680">
        <v>4300</v>
      </c>
      <c r="I132" s="1406"/>
    </row>
    <row r="133" spans="1:9" ht="12.75">
      <c r="A133" s="651"/>
      <c r="B133" s="653"/>
      <c r="C133" s="1324"/>
      <c r="D133" s="691" t="s">
        <v>741</v>
      </c>
      <c r="E133" s="678">
        <v>7000</v>
      </c>
      <c r="F133" s="678">
        <v>7000</v>
      </c>
      <c r="G133" s="679">
        <v>90003</v>
      </c>
      <c r="H133" s="680">
        <v>4210</v>
      </c>
      <c r="I133" s="1406"/>
    </row>
    <row r="134" spans="1:9" ht="12.75">
      <c r="A134" s="651"/>
      <c r="B134" s="653"/>
      <c r="C134" s="1324"/>
      <c r="D134" s="691" t="s">
        <v>742</v>
      </c>
      <c r="E134" s="678">
        <v>5000</v>
      </c>
      <c r="F134" s="678">
        <v>5000</v>
      </c>
      <c r="G134" s="679">
        <v>90095</v>
      </c>
      <c r="H134" s="680">
        <v>2800</v>
      </c>
      <c r="I134" s="1406"/>
    </row>
    <row r="135" spans="1:9" ht="12.75">
      <c r="A135" s="651"/>
      <c r="B135" s="653"/>
      <c r="C135" s="1324"/>
      <c r="D135" s="686" t="s">
        <v>743</v>
      </c>
      <c r="E135" s="678">
        <v>5000</v>
      </c>
      <c r="F135" s="678">
        <v>5000</v>
      </c>
      <c r="G135" s="679">
        <v>92109</v>
      </c>
      <c r="H135" s="680">
        <v>2800</v>
      </c>
      <c r="I135" s="1406"/>
    </row>
    <row r="136" spans="1:9" ht="12.75">
      <c r="A136" s="651"/>
      <c r="B136" s="653"/>
      <c r="C136" s="1324"/>
      <c r="D136" s="691" t="s">
        <v>744</v>
      </c>
      <c r="E136" s="678">
        <v>3000</v>
      </c>
      <c r="F136" s="678">
        <v>2993.82</v>
      </c>
      <c r="G136" s="679">
        <v>75412</v>
      </c>
      <c r="H136" s="680">
        <v>4210</v>
      </c>
      <c r="I136" s="1406"/>
    </row>
    <row r="137" spans="1:9" ht="12.75">
      <c r="A137" s="657"/>
      <c r="B137" s="654"/>
      <c r="C137" s="1321"/>
      <c r="D137" s="703"/>
      <c r="E137" s="671">
        <f>SUM(E128:E136)</f>
        <v>38877.21</v>
      </c>
      <c r="F137" s="671">
        <f>SUM(F128:F136)</f>
        <v>38869.74</v>
      </c>
      <c r="G137" s="672"/>
      <c r="H137" s="672"/>
      <c r="I137" s="1406"/>
    </row>
    <row r="138" spans="1:9" ht="12.75">
      <c r="A138" s="651">
        <v>15</v>
      </c>
      <c r="B138" s="652" t="s">
        <v>491</v>
      </c>
      <c r="C138" s="1318">
        <v>38877.21</v>
      </c>
      <c r="D138" s="691" t="s">
        <v>462</v>
      </c>
      <c r="E138" s="678">
        <v>11800</v>
      </c>
      <c r="F138" s="678">
        <v>11800</v>
      </c>
      <c r="G138" s="679">
        <v>92109</v>
      </c>
      <c r="H138" s="680">
        <v>2800</v>
      </c>
      <c r="I138" s="1406"/>
    </row>
    <row r="139" spans="1:9" ht="12.75">
      <c r="A139" s="651"/>
      <c r="B139" s="652"/>
      <c r="C139" s="1318"/>
      <c r="D139" s="686" t="s">
        <v>476</v>
      </c>
      <c r="E139" s="678">
        <v>4649</v>
      </c>
      <c r="F139" s="678">
        <v>4648.1</v>
      </c>
      <c r="G139" s="679">
        <v>90003</v>
      </c>
      <c r="H139" s="680">
        <v>4210</v>
      </c>
      <c r="I139" s="1406"/>
    </row>
    <row r="140" spans="1:9" ht="12.75">
      <c r="A140" s="651"/>
      <c r="B140" s="652"/>
      <c r="C140" s="1318"/>
      <c r="D140" s="686" t="s">
        <v>476</v>
      </c>
      <c r="E140" s="678">
        <v>2500</v>
      </c>
      <c r="F140" s="678">
        <v>2500</v>
      </c>
      <c r="G140" s="679">
        <v>90003</v>
      </c>
      <c r="H140" s="680">
        <v>4170</v>
      </c>
      <c r="I140" s="1406"/>
    </row>
    <row r="141" spans="1:9" ht="12.75">
      <c r="A141" s="651"/>
      <c r="B141" s="652"/>
      <c r="C141" s="1318"/>
      <c r="D141" s="686" t="s">
        <v>476</v>
      </c>
      <c r="E141" s="678">
        <v>351</v>
      </c>
      <c r="F141" s="678">
        <v>350.01</v>
      </c>
      <c r="G141" s="679">
        <v>90003</v>
      </c>
      <c r="H141" s="680">
        <v>4300</v>
      </c>
      <c r="I141" s="1406"/>
    </row>
    <row r="142" spans="1:9" ht="12.75">
      <c r="A142" s="651"/>
      <c r="B142" s="653"/>
      <c r="C142" s="1318"/>
      <c r="D142" s="691" t="s">
        <v>745</v>
      </c>
      <c r="E142" s="678">
        <v>2000</v>
      </c>
      <c r="F142" s="678">
        <v>2000</v>
      </c>
      <c r="G142" s="679">
        <v>92601</v>
      </c>
      <c r="H142" s="680">
        <v>2800</v>
      </c>
      <c r="I142" s="1409"/>
    </row>
    <row r="143" spans="1:9" ht="12.75">
      <c r="A143" s="660"/>
      <c r="B143" s="661"/>
      <c r="C143" s="1325"/>
      <c r="D143" s="686" t="s">
        <v>746</v>
      </c>
      <c r="E143" s="678">
        <v>2000</v>
      </c>
      <c r="F143" s="678">
        <v>1857.4</v>
      </c>
      <c r="G143" s="1326">
        <v>90095</v>
      </c>
      <c r="H143" s="1327">
        <v>2800</v>
      </c>
      <c r="I143" s="1410"/>
    </row>
    <row r="144" spans="1:9" ht="12.75">
      <c r="A144" s="651"/>
      <c r="B144" s="653"/>
      <c r="C144" s="1318"/>
      <c r="D144" s="686" t="s">
        <v>747</v>
      </c>
      <c r="E144" s="678">
        <v>1000</v>
      </c>
      <c r="F144" s="678">
        <v>1000</v>
      </c>
      <c r="G144" s="679">
        <v>60016</v>
      </c>
      <c r="H144" s="680">
        <v>4210</v>
      </c>
      <c r="I144" s="1409"/>
    </row>
    <row r="145" spans="1:9" ht="12.75">
      <c r="A145" s="651"/>
      <c r="B145" s="653"/>
      <c r="C145" s="1318"/>
      <c r="D145" s="691" t="s">
        <v>748</v>
      </c>
      <c r="E145" s="678">
        <v>2000</v>
      </c>
      <c r="F145" s="678">
        <v>1992.6</v>
      </c>
      <c r="G145" s="679">
        <v>75412</v>
      </c>
      <c r="H145" s="680">
        <v>4210</v>
      </c>
      <c r="I145" s="1409"/>
    </row>
    <row r="146" spans="1:9" ht="12.75">
      <c r="A146" s="651"/>
      <c r="B146" s="653"/>
      <c r="C146" s="1318"/>
      <c r="D146" s="691" t="s">
        <v>749</v>
      </c>
      <c r="E146" s="678">
        <v>7000</v>
      </c>
      <c r="F146" s="678">
        <v>7000</v>
      </c>
      <c r="G146" s="679">
        <v>92601</v>
      </c>
      <c r="H146" s="680">
        <v>2800</v>
      </c>
      <c r="I146" s="1409"/>
    </row>
    <row r="147" spans="1:9" ht="12.75">
      <c r="A147" s="651"/>
      <c r="B147" s="653"/>
      <c r="C147" s="1318"/>
      <c r="D147" s="691" t="s">
        <v>750</v>
      </c>
      <c r="E147" s="678">
        <v>5577.21</v>
      </c>
      <c r="F147" s="678">
        <v>5577.21</v>
      </c>
      <c r="G147" s="679">
        <v>92109</v>
      </c>
      <c r="H147" s="680">
        <v>2800</v>
      </c>
      <c r="I147" s="1409"/>
    </row>
    <row r="148" spans="1:9" ht="12.75">
      <c r="A148" s="657"/>
      <c r="B148" s="654"/>
      <c r="C148" s="1320"/>
      <c r="D148" s="703"/>
      <c r="E148" s="671">
        <f>SUM(E138:E147)</f>
        <v>38877.21</v>
      </c>
      <c r="F148" s="671">
        <f>SUM(F138:F147)</f>
        <v>38725.32</v>
      </c>
      <c r="G148" s="672"/>
      <c r="H148" s="672"/>
      <c r="I148" s="1409"/>
    </row>
    <row r="149" spans="1:9" ht="12.75">
      <c r="A149" s="651">
        <v>16</v>
      </c>
      <c r="B149" s="652" t="s">
        <v>492</v>
      </c>
      <c r="C149" s="1318">
        <v>17650.25</v>
      </c>
      <c r="D149" s="686" t="s">
        <v>751</v>
      </c>
      <c r="E149" s="678">
        <v>3250</v>
      </c>
      <c r="F149" s="678">
        <v>3190.87</v>
      </c>
      <c r="G149" s="679">
        <v>92601</v>
      </c>
      <c r="H149" s="680">
        <v>2800</v>
      </c>
      <c r="I149" s="1409"/>
    </row>
    <row r="150" spans="1:9" ht="12.75">
      <c r="A150" s="651"/>
      <c r="B150" s="652"/>
      <c r="C150" s="1318"/>
      <c r="D150" s="686" t="s">
        <v>574</v>
      </c>
      <c r="E150" s="678">
        <v>2000</v>
      </c>
      <c r="F150" s="678">
        <v>1996.58</v>
      </c>
      <c r="G150" s="679">
        <v>90003</v>
      </c>
      <c r="H150" s="680">
        <v>4210</v>
      </c>
      <c r="I150" s="1409"/>
    </row>
    <row r="151" spans="1:9" ht="12.75">
      <c r="A151" s="651"/>
      <c r="B151" s="652"/>
      <c r="C151" s="1318"/>
      <c r="D151" s="686" t="s">
        <v>493</v>
      </c>
      <c r="E151" s="678">
        <v>3650.25</v>
      </c>
      <c r="F151" s="678">
        <v>3650.25</v>
      </c>
      <c r="G151" s="679">
        <v>92109</v>
      </c>
      <c r="H151" s="680">
        <v>2800</v>
      </c>
      <c r="I151" s="1409"/>
    </row>
    <row r="152" spans="1:9" ht="12.75">
      <c r="A152" s="651"/>
      <c r="B152" s="652"/>
      <c r="C152" s="1318"/>
      <c r="D152" s="686" t="s">
        <v>494</v>
      </c>
      <c r="E152" s="678">
        <v>2500</v>
      </c>
      <c r="F152" s="678">
        <v>2495</v>
      </c>
      <c r="G152" s="679">
        <v>90003</v>
      </c>
      <c r="H152" s="680">
        <v>4170</v>
      </c>
      <c r="I152" s="1409"/>
    </row>
    <row r="153" spans="1:9" ht="12.75">
      <c r="A153" s="651"/>
      <c r="B153" s="652"/>
      <c r="C153" s="1318"/>
      <c r="D153" s="686" t="s">
        <v>752</v>
      </c>
      <c r="E153" s="678">
        <v>3000</v>
      </c>
      <c r="F153" s="678">
        <v>3000</v>
      </c>
      <c r="G153" s="679">
        <v>92109</v>
      </c>
      <c r="H153" s="680">
        <v>2800</v>
      </c>
      <c r="I153" s="1409"/>
    </row>
    <row r="154" spans="1:9" ht="12.75">
      <c r="A154" s="651"/>
      <c r="B154" s="652"/>
      <c r="C154" s="1318"/>
      <c r="D154" s="686" t="s">
        <v>753</v>
      </c>
      <c r="E154" s="678">
        <v>3250</v>
      </c>
      <c r="F154" s="678">
        <v>0</v>
      </c>
      <c r="G154" s="679">
        <v>92601</v>
      </c>
      <c r="H154" s="680">
        <v>2800</v>
      </c>
      <c r="I154" s="1409"/>
    </row>
    <row r="155" spans="1:9" ht="12.75">
      <c r="A155" s="656"/>
      <c r="B155" s="654"/>
      <c r="C155" s="1322"/>
      <c r="D155" s="695"/>
      <c r="E155" s="671">
        <f>SUM(E149:E154)</f>
        <v>17650.25</v>
      </c>
      <c r="F155" s="671">
        <f>SUM(F149:F154)</f>
        <v>14332.7</v>
      </c>
      <c r="G155" s="672"/>
      <c r="H155" s="672"/>
      <c r="I155" s="1406"/>
    </row>
    <row r="156" spans="1:9" ht="12.75">
      <c r="A156" s="651">
        <v>17</v>
      </c>
      <c r="B156" s="662" t="s">
        <v>495</v>
      </c>
      <c r="C156" s="808">
        <v>16678.32</v>
      </c>
      <c r="D156" s="809" t="s">
        <v>496</v>
      </c>
      <c r="E156" s="810">
        <v>5523.12</v>
      </c>
      <c r="F156" s="810">
        <v>4439.74</v>
      </c>
      <c r="G156" s="811">
        <v>90003</v>
      </c>
      <c r="H156" s="699">
        <v>4210</v>
      </c>
      <c r="I156" s="1406"/>
    </row>
    <row r="157" spans="1:9" ht="12.75">
      <c r="A157" s="651"/>
      <c r="B157" s="662"/>
      <c r="C157" s="808"/>
      <c r="D157" s="809" t="s">
        <v>496</v>
      </c>
      <c r="E157" s="810">
        <v>1800</v>
      </c>
      <c r="F157" s="810">
        <v>1800</v>
      </c>
      <c r="G157" s="811">
        <v>90003</v>
      </c>
      <c r="H157" s="699">
        <v>4170</v>
      </c>
      <c r="I157" s="1406"/>
    </row>
    <row r="158" spans="1:9" ht="12.75">
      <c r="A158" s="651"/>
      <c r="B158" s="662"/>
      <c r="C158" s="808"/>
      <c r="D158" s="809" t="s">
        <v>496</v>
      </c>
      <c r="E158" s="810">
        <v>676.88</v>
      </c>
      <c r="F158" s="810">
        <v>676.5</v>
      </c>
      <c r="G158" s="811">
        <v>90003</v>
      </c>
      <c r="H158" s="699">
        <v>4300</v>
      </c>
      <c r="I158" s="1406"/>
    </row>
    <row r="159" spans="1:9" ht="12.75">
      <c r="A159" s="651"/>
      <c r="B159" s="662"/>
      <c r="C159" s="663"/>
      <c r="D159" s="696" t="s">
        <v>462</v>
      </c>
      <c r="E159" s="697">
        <v>3000</v>
      </c>
      <c r="F159" s="697">
        <v>3000</v>
      </c>
      <c r="G159" s="698">
        <v>92109</v>
      </c>
      <c r="H159" s="699">
        <v>2800</v>
      </c>
      <c r="I159" s="1406"/>
    </row>
    <row r="160" spans="1:9" ht="12.75">
      <c r="A160" s="651"/>
      <c r="B160" s="662"/>
      <c r="C160" s="663"/>
      <c r="D160" s="700" t="s">
        <v>754</v>
      </c>
      <c r="E160" s="701">
        <v>5678.32</v>
      </c>
      <c r="F160" s="701">
        <v>5150.32</v>
      </c>
      <c r="G160" s="702">
        <v>90095</v>
      </c>
      <c r="H160" s="699">
        <v>2800</v>
      </c>
      <c r="I160" s="1406"/>
    </row>
    <row r="161" spans="1:9" ht="12.75">
      <c r="A161" s="664"/>
      <c r="B161" s="654"/>
      <c r="C161" s="1321"/>
      <c r="D161" s="695"/>
      <c r="E161" s="671">
        <f>SUM(E156:E160)</f>
        <v>16678.32</v>
      </c>
      <c r="F161" s="671">
        <f>SUM(F156:F160)</f>
        <v>15066.56</v>
      </c>
      <c r="G161" s="672"/>
      <c r="H161" s="672"/>
      <c r="I161" s="1406"/>
    </row>
    <row r="162" spans="1:9" ht="12.75">
      <c r="A162" s="651">
        <v>18</v>
      </c>
      <c r="B162" s="652" t="s">
        <v>497</v>
      </c>
      <c r="C162" s="1318">
        <v>14928.85</v>
      </c>
      <c r="D162" s="685" t="s">
        <v>476</v>
      </c>
      <c r="E162" s="687">
        <v>4338.85</v>
      </c>
      <c r="F162" s="687">
        <v>4328.24</v>
      </c>
      <c r="G162" s="690">
        <v>90003</v>
      </c>
      <c r="H162" s="680">
        <v>4210</v>
      </c>
      <c r="I162" s="1406"/>
    </row>
    <row r="163" spans="1:9" ht="12.75">
      <c r="A163" s="651"/>
      <c r="B163" s="652"/>
      <c r="C163" s="1318"/>
      <c r="D163" s="685" t="s">
        <v>476</v>
      </c>
      <c r="E163" s="687">
        <v>90</v>
      </c>
      <c r="F163" s="687">
        <v>90</v>
      </c>
      <c r="G163" s="690">
        <v>90003</v>
      </c>
      <c r="H163" s="680">
        <v>4300</v>
      </c>
      <c r="I163" s="1406"/>
    </row>
    <row r="164" spans="1:9" ht="12.75">
      <c r="A164" s="651"/>
      <c r="B164" s="652"/>
      <c r="C164" s="1318"/>
      <c r="D164" s="685" t="s">
        <v>462</v>
      </c>
      <c r="E164" s="687">
        <v>1500</v>
      </c>
      <c r="F164" s="687">
        <v>1497.03</v>
      </c>
      <c r="G164" s="690">
        <v>92109</v>
      </c>
      <c r="H164" s="680">
        <v>2800</v>
      </c>
      <c r="I164" s="1406"/>
    </row>
    <row r="165" spans="1:9" ht="12.75">
      <c r="A165" s="651"/>
      <c r="B165" s="652"/>
      <c r="C165" s="1318"/>
      <c r="D165" s="685" t="s">
        <v>755</v>
      </c>
      <c r="E165" s="687">
        <v>2000</v>
      </c>
      <c r="F165" s="687">
        <v>2000</v>
      </c>
      <c r="G165" s="690">
        <v>90095</v>
      </c>
      <c r="H165" s="680">
        <v>2800</v>
      </c>
      <c r="I165" s="1406"/>
    </row>
    <row r="166" spans="1:9" ht="12.75">
      <c r="A166" s="651"/>
      <c r="B166" s="652"/>
      <c r="C166" s="1318"/>
      <c r="D166" s="686" t="s">
        <v>575</v>
      </c>
      <c r="E166" s="678">
        <v>5000</v>
      </c>
      <c r="F166" s="678">
        <v>5000</v>
      </c>
      <c r="G166" s="679">
        <v>92109</v>
      </c>
      <c r="H166" s="680">
        <v>2800</v>
      </c>
      <c r="I166" s="1406"/>
    </row>
    <row r="167" spans="1:9" ht="12.75">
      <c r="A167" s="651"/>
      <c r="B167" s="652"/>
      <c r="C167" s="1318"/>
      <c r="D167" s="686" t="s">
        <v>482</v>
      </c>
      <c r="E167" s="678">
        <v>2000</v>
      </c>
      <c r="F167" s="678">
        <v>2000</v>
      </c>
      <c r="G167" s="679">
        <v>92109</v>
      </c>
      <c r="H167" s="680">
        <v>2800</v>
      </c>
      <c r="I167" s="1406"/>
    </row>
    <row r="168" spans="1:9" ht="12.75">
      <c r="A168" s="664"/>
      <c r="B168" s="664"/>
      <c r="C168" s="1321"/>
      <c r="D168" s="695"/>
      <c r="E168" s="671">
        <f>SUM(E162:E167)</f>
        <v>14928.85</v>
      </c>
      <c r="F168" s="671">
        <f>SUM(F162:F167)</f>
        <v>14915.27</v>
      </c>
      <c r="G168" s="672"/>
      <c r="H168" s="672"/>
      <c r="I168" s="1406"/>
    </row>
    <row r="169" spans="1:9" ht="12.75">
      <c r="A169" s="651">
        <v>19</v>
      </c>
      <c r="B169" s="652" t="s">
        <v>498</v>
      </c>
      <c r="C169" s="1318">
        <v>38877.21</v>
      </c>
      <c r="D169" s="685" t="s">
        <v>756</v>
      </c>
      <c r="E169" s="687">
        <v>7000</v>
      </c>
      <c r="F169" s="687">
        <v>6999.1</v>
      </c>
      <c r="G169" s="690">
        <v>92109</v>
      </c>
      <c r="H169" s="680">
        <v>2800</v>
      </c>
      <c r="I169" s="1406"/>
    </row>
    <row r="170" spans="1:9" ht="12.75">
      <c r="A170" s="651"/>
      <c r="B170" s="652"/>
      <c r="C170" s="1318"/>
      <c r="D170" s="685" t="s">
        <v>481</v>
      </c>
      <c r="E170" s="687">
        <v>998.98</v>
      </c>
      <c r="F170" s="687">
        <v>998.93</v>
      </c>
      <c r="G170" s="690">
        <v>90003</v>
      </c>
      <c r="H170" s="680">
        <v>4210</v>
      </c>
      <c r="I170" s="1406"/>
    </row>
    <row r="171" spans="1:9" ht="12.75">
      <c r="A171" s="651"/>
      <c r="B171" s="652"/>
      <c r="C171" s="1318"/>
      <c r="D171" s="685" t="s">
        <v>481</v>
      </c>
      <c r="E171" s="687">
        <v>3501.02</v>
      </c>
      <c r="F171" s="687">
        <v>3500.03</v>
      </c>
      <c r="G171" s="690">
        <v>90003</v>
      </c>
      <c r="H171" s="680">
        <v>4300</v>
      </c>
      <c r="I171" s="1406"/>
    </row>
    <row r="172" spans="1:9" ht="12.75">
      <c r="A172" s="651"/>
      <c r="B172" s="652"/>
      <c r="C172" s="1318"/>
      <c r="D172" s="686" t="s">
        <v>757</v>
      </c>
      <c r="E172" s="678">
        <v>5077.21</v>
      </c>
      <c r="F172" s="678">
        <v>5077</v>
      </c>
      <c r="G172" s="679">
        <v>92109</v>
      </c>
      <c r="H172" s="680">
        <v>2800</v>
      </c>
      <c r="I172" s="1406"/>
    </row>
    <row r="173" spans="1:9" ht="12.75">
      <c r="A173" s="651"/>
      <c r="B173" s="652"/>
      <c r="C173" s="1318"/>
      <c r="D173" s="686" t="s">
        <v>758</v>
      </c>
      <c r="E173" s="678">
        <v>6000</v>
      </c>
      <c r="F173" s="678">
        <v>5996</v>
      </c>
      <c r="G173" s="679">
        <v>75412</v>
      </c>
      <c r="H173" s="680">
        <v>4210</v>
      </c>
      <c r="I173" s="1406"/>
    </row>
    <row r="174" spans="1:9" ht="12.75">
      <c r="A174" s="651"/>
      <c r="B174" s="652"/>
      <c r="C174" s="1318"/>
      <c r="D174" s="686" t="s">
        <v>463</v>
      </c>
      <c r="E174" s="678">
        <v>9000</v>
      </c>
      <c r="F174" s="678">
        <v>8999.99</v>
      </c>
      <c r="G174" s="679">
        <v>92109</v>
      </c>
      <c r="H174" s="680">
        <v>2800</v>
      </c>
      <c r="I174" s="1406"/>
    </row>
    <row r="175" spans="1:9" ht="12.75">
      <c r="A175" s="651"/>
      <c r="B175" s="652"/>
      <c r="C175" s="1318"/>
      <c r="D175" s="686" t="s">
        <v>759</v>
      </c>
      <c r="E175" s="678">
        <v>7300</v>
      </c>
      <c r="F175" s="678">
        <v>7300</v>
      </c>
      <c r="G175" s="679">
        <v>92601</v>
      </c>
      <c r="H175" s="680">
        <v>2800</v>
      </c>
      <c r="I175" s="1406"/>
    </row>
    <row r="176" spans="1:9" ht="12.75">
      <c r="A176" s="656"/>
      <c r="B176" s="654"/>
      <c r="C176" s="1321"/>
      <c r="D176" s="703"/>
      <c r="E176" s="671">
        <f>SUM(E169:E175)</f>
        <v>38877.21</v>
      </c>
      <c r="F176" s="671">
        <f>SUM(F169:F175)</f>
        <v>38871.05</v>
      </c>
      <c r="G176" s="672"/>
      <c r="H176" s="1328"/>
      <c r="I176" s="1406"/>
    </row>
    <row r="177" spans="1:9" ht="12.75">
      <c r="A177" s="659">
        <v>20</v>
      </c>
      <c r="B177" s="670" t="s">
        <v>499</v>
      </c>
      <c r="C177" s="1319">
        <v>12557.34</v>
      </c>
      <c r="D177" s="691" t="s">
        <v>476</v>
      </c>
      <c r="E177" s="678">
        <v>561.34</v>
      </c>
      <c r="F177" s="678">
        <v>546.42</v>
      </c>
      <c r="G177" s="679">
        <v>90003</v>
      </c>
      <c r="H177" s="680">
        <v>4210</v>
      </c>
      <c r="I177" s="1406"/>
    </row>
    <row r="178" spans="1:9" ht="12.75">
      <c r="A178" s="659"/>
      <c r="B178" s="670"/>
      <c r="C178" s="1319"/>
      <c r="D178" s="691" t="s">
        <v>476</v>
      </c>
      <c r="E178" s="678">
        <v>996</v>
      </c>
      <c r="F178" s="678">
        <v>996</v>
      </c>
      <c r="G178" s="679">
        <v>90003</v>
      </c>
      <c r="H178" s="680">
        <v>4170</v>
      </c>
      <c r="I178" s="1406"/>
    </row>
    <row r="179" spans="1:9" ht="12.75">
      <c r="A179" s="659"/>
      <c r="B179" s="670"/>
      <c r="C179" s="1319"/>
      <c r="D179" s="691" t="s">
        <v>462</v>
      </c>
      <c r="E179" s="678">
        <v>2000</v>
      </c>
      <c r="F179" s="678">
        <v>1999.98</v>
      </c>
      <c r="G179" s="679">
        <v>92109</v>
      </c>
      <c r="H179" s="680">
        <v>2800</v>
      </c>
      <c r="I179" s="1406"/>
    </row>
    <row r="180" spans="1:9" ht="12.75">
      <c r="A180" s="659"/>
      <c r="B180" s="670"/>
      <c r="C180" s="1319"/>
      <c r="D180" s="691" t="s">
        <v>760</v>
      </c>
      <c r="E180" s="678">
        <v>5000</v>
      </c>
      <c r="F180" s="678">
        <v>4999.95</v>
      </c>
      <c r="G180" s="679">
        <v>90003</v>
      </c>
      <c r="H180" s="680">
        <v>4300</v>
      </c>
      <c r="I180" s="1406"/>
    </row>
    <row r="181" spans="1:9" ht="12.75">
      <c r="A181" s="659"/>
      <c r="B181" s="670"/>
      <c r="C181" s="1319"/>
      <c r="D181" s="691" t="s">
        <v>761</v>
      </c>
      <c r="E181" s="678">
        <v>4000</v>
      </c>
      <c r="F181" s="678">
        <v>4000</v>
      </c>
      <c r="G181" s="679">
        <v>92109</v>
      </c>
      <c r="H181" s="680">
        <v>2800</v>
      </c>
      <c r="I181" s="1406"/>
    </row>
    <row r="182" spans="1:9" ht="12.75">
      <c r="A182" s="664"/>
      <c r="B182" s="664"/>
      <c r="C182" s="1329"/>
      <c r="D182" s="703"/>
      <c r="E182" s="671">
        <f>SUM(E177:E181)</f>
        <v>12557.34</v>
      </c>
      <c r="F182" s="671">
        <f>SUM(F177:F181)</f>
        <v>12542.35</v>
      </c>
      <c r="G182" s="672"/>
      <c r="H182" s="1328"/>
      <c r="I182" s="1406"/>
    </row>
    <row r="183" spans="1:9" ht="12.75">
      <c r="A183" s="651">
        <v>21</v>
      </c>
      <c r="B183" s="652" t="s">
        <v>500</v>
      </c>
      <c r="C183" s="1309">
        <v>17961.27</v>
      </c>
      <c r="D183" s="691" t="s">
        <v>476</v>
      </c>
      <c r="E183" s="678">
        <v>2354</v>
      </c>
      <c r="F183" s="678">
        <v>2353.36</v>
      </c>
      <c r="G183" s="679">
        <v>90003</v>
      </c>
      <c r="H183" s="680">
        <v>4210</v>
      </c>
      <c r="I183" s="1406"/>
    </row>
    <row r="184" spans="1:9" ht="12.75">
      <c r="A184" s="651"/>
      <c r="B184" s="652"/>
      <c r="C184" s="1309"/>
      <c r="D184" s="691" t="s">
        <v>476</v>
      </c>
      <c r="E184" s="678">
        <v>180</v>
      </c>
      <c r="F184" s="678">
        <v>176.6</v>
      </c>
      <c r="G184" s="679">
        <v>90003</v>
      </c>
      <c r="H184" s="680">
        <v>4110</v>
      </c>
      <c r="I184" s="1406"/>
    </row>
    <row r="185" spans="1:9" ht="12.75">
      <c r="A185" s="651"/>
      <c r="B185" s="652"/>
      <c r="C185" s="1309"/>
      <c r="D185" s="691" t="s">
        <v>476</v>
      </c>
      <c r="E185" s="678">
        <v>25</v>
      </c>
      <c r="F185" s="678">
        <v>0</v>
      </c>
      <c r="G185" s="679">
        <v>90003</v>
      </c>
      <c r="H185" s="680">
        <v>4120</v>
      </c>
      <c r="I185" s="1406"/>
    </row>
    <row r="186" spans="1:9" ht="12.75">
      <c r="A186" s="651"/>
      <c r="B186" s="652"/>
      <c r="C186" s="1309"/>
      <c r="D186" s="691" t="s">
        <v>476</v>
      </c>
      <c r="E186" s="678">
        <v>1000</v>
      </c>
      <c r="F186" s="678">
        <v>1000</v>
      </c>
      <c r="G186" s="679">
        <v>90003</v>
      </c>
      <c r="H186" s="680">
        <v>4170</v>
      </c>
      <c r="I186" s="1406"/>
    </row>
    <row r="187" spans="1:9" ht="12.75">
      <c r="A187" s="651"/>
      <c r="B187" s="652"/>
      <c r="C187" s="1309"/>
      <c r="D187" s="691" t="s">
        <v>476</v>
      </c>
      <c r="E187" s="678">
        <v>1741</v>
      </c>
      <c r="F187" s="678">
        <v>1741</v>
      </c>
      <c r="G187" s="679">
        <v>90003</v>
      </c>
      <c r="H187" s="680">
        <v>4270</v>
      </c>
      <c r="I187" s="1406"/>
    </row>
    <row r="188" spans="1:9" ht="12.75">
      <c r="A188" s="651"/>
      <c r="B188" s="652"/>
      <c r="C188" s="1309"/>
      <c r="D188" s="691" t="s">
        <v>462</v>
      </c>
      <c r="E188" s="678">
        <v>5000</v>
      </c>
      <c r="F188" s="678">
        <v>5000</v>
      </c>
      <c r="G188" s="679">
        <v>92109</v>
      </c>
      <c r="H188" s="680">
        <v>2800</v>
      </c>
      <c r="I188" s="1406"/>
    </row>
    <row r="189" spans="1:9" ht="12.75">
      <c r="A189" s="651"/>
      <c r="B189" s="652"/>
      <c r="C189" s="1309"/>
      <c r="D189" s="691" t="s">
        <v>762</v>
      </c>
      <c r="E189" s="678">
        <v>4933</v>
      </c>
      <c r="F189" s="678">
        <v>4933</v>
      </c>
      <c r="G189" s="679">
        <v>90095</v>
      </c>
      <c r="H189" s="680">
        <v>2800</v>
      </c>
      <c r="I189" s="1406"/>
    </row>
    <row r="190" spans="1:9" ht="12.75">
      <c r="A190" s="651"/>
      <c r="B190" s="652"/>
      <c r="C190" s="1309"/>
      <c r="D190" s="691" t="s">
        <v>763</v>
      </c>
      <c r="E190" s="678">
        <v>600</v>
      </c>
      <c r="F190" s="678">
        <v>600</v>
      </c>
      <c r="G190" s="679">
        <v>90095</v>
      </c>
      <c r="H190" s="680">
        <v>2800</v>
      </c>
      <c r="I190" s="1406"/>
    </row>
    <row r="191" spans="1:9" ht="12.75">
      <c r="A191" s="651"/>
      <c r="B191" s="652"/>
      <c r="C191" s="1309"/>
      <c r="D191" s="691" t="s">
        <v>482</v>
      </c>
      <c r="E191" s="678">
        <v>2128.27</v>
      </c>
      <c r="F191" s="678">
        <v>2128.27</v>
      </c>
      <c r="G191" s="679">
        <v>92109</v>
      </c>
      <c r="H191" s="680">
        <v>2800</v>
      </c>
      <c r="I191" s="1406"/>
    </row>
    <row r="192" spans="1:9" ht="12.75">
      <c r="A192" s="657"/>
      <c r="B192" s="654"/>
      <c r="C192" s="1330"/>
      <c r="D192" s="695"/>
      <c r="E192" s="671">
        <f>SUM(E183:E191)</f>
        <v>17961.27</v>
      </c>
      <c r="F192" s="671">
        <f>SUM(F183:F191)</f>
        <v>17932.23</v>
      </c>
      <c r="G192" s="672"/>
      <c r="H192" s="672"/>
      <c r="I192" s="1407"/>
    </row>
    <row r="193" spans="1:9" ht="12.75">
      <c r="A193" s="651">
        <v>22</v>
      </c>
      <c r="B193" s="652" t="s">
        <v>501</v>
      </c>
      <c r="C193" s="1309">
        <v>17339.24</v>
      </c>
      <c r="D193" s="658" t="s">
        <v>461</v>
      </c>
      <c r="E193" s="687">
        <v>3418</v>
      </c>
      <c r="F193" s="687">
        <v>3415.51</v>
      </c>
      <c r="G193" s="690">
        <v>90003</v>
      </c>
      <c r="H193" s="680">
        <v>4210</v>
      </c>
      <c r="I193" s="1407"/>
    </row>
    <row r="194" spans="1:9" ht="12.75">
      <c r="A194" s="651"/>
      <c r="B194" s="652"/>
      <c r="C194" s="1309"/>
      <c r="D194" s="658" t="s">
        <v>461</v>
      </c>
      <c r="E194" s="687">
        <v>4482</v>
      </c>
      <c r="F194" s="687">
        <v>4482</v>
      </c>
      <c r="G194" s="690">
        <v>90003</v>
      </c>
      <c r="H194" s="680">
        <v>4170</v>
      </c>
      <c r="I194" s="1407"/>
    </row>
    <row r="195" spans="1:9" ht="12.75">
      <c r="A195" s="651"/>
      <c r="B195" s="652"/>
      <c r="C195" s="1309"/>
      <c r="D195" s="658" t="s">
        <v>461</v>
      </c>
      <c r="E195" s="687">
        <v>100</v>
      </c>
      <c r="F195" s="687">
        <v>100</v>
      </c>
      <c r="G195" s="690">
        <v>90003</v>
      </c>
      <c r="H195" s="680">
        <v>4270</v>
      </c>
      <c r="I195" s="1407"/>
    </row>
    <row r="196" spans="1:9" ht="12.75">
      <c r="A196" s="651"/>
      <c r="B196" s="652"/>
      <c r="C196" s="1309"/>
      <c r="D196" s="658" t="s">
        <v>764</v>
      </c>
      <c r="E196" s="687">
        <v>5000</v>
      </c>
      <c r="F196" s="687">
        <v>4997.57</v>
      </c>
      <c r="G196" s="690">
        <v>92109</v>
      </c>
      <c r="H196" s="680">
        <v>2800</v>
      </c>
      <c r="I196" s="1407"/>
    </row>
    <row r="197" spans="1:9" ht="12.75">
      <c r="A197" s="651"/>
      <c r="B197" s="652"/>
      <c r="C197" s="1309"/>
      <c r="D197" s="658" t="s">
        <v>482</v>
      </c>
      <c r="E197" s="687">
        <v>2739.24</v>
      </c>
      <c r="F197" s="687">
        <v>2739.02</v>
      </c>
      <c r="G197" s="690">
        <v>92109</v>
      </c>
      <c r="H197" s="680">
        <v>2800</v>
      </c>
      <c r="I197" s="1407"/>
    </row>
    <row r="198" spans="1:9" ht="12.75">
      <c r="A198" s="651"/>
      <c r="B198" s="652"/>
      <c r="C198" s="1309"/>
      <c r="D198" s="658" t="s">
        <v>576</v>
      </c>
      <c r="E198" s="687">
        <v>1600</v>
      </c>
      <c r="F198" s="687">
        <v>1591.77</v>
      </c>
      <c r="G198" s="690">
        <v>92601</v>
      </c>
      <c r="H198" s="680">
        <v>2800</v>
      </c>
      <c r="I198" s="1407"/>
    </row>
    <row r="199" spans="1:9" ht="12.75">
      <c r="A199" s="657"/>
      <c r="B199" s="654"/>
      <c r="C199" s="1330"/>
      <c r="D199" s="695"/>
      <c r="E199" s="671">
        <f>SUM(E193:E198)</f>
        <v>17339.239999999998</v>
      </c>
      <c r="F199" s="671">
        <f>SUM(F193:F198)</f>
        <v>17325.87</v>
      </c>
      <c r="G199" s="672"/>
      <c r="H199" s="672"/>
      <c r="I199" s="1406"/>
    </row>
    <row r="200" spans="1:9" ht="12.75">
      <c r="A200" s="651">
        <v>23</v>
      </c>
      <c r="B200" s="652" t="s">
        <v>502</v>
      </c>
      <c r="C200" s="1309">
        <v>18622.18</v>
      </c>
      <c r="D200" s="685" t="s">
        <v>765</v>
      </c>
      <c r="E200" s="687">
        <v>7000</v>
      </c>
      <c r="F200" s="687">
        <v>5658</v>
      </c>
      <c r="G200" s="690">
        <v>60016</v>
      </c>
      <c r="H200" s="680">
        <v>6050</v>
      </c>
      <c r="I200" s="1406"/>
    </row>
    <row r="201" spans="1:9" ht="12.75">
      <c r="A201" s="651"/>
      <c r="B201" s="652"/>
      <c r="C201" s="1309"/>
      <c r="D201" s="685" t="s">
        <v>766</v>
      </c>
      <c r="E201" s="687">
        <v>1668</v>
      </c>
      <c r="F201" s="687">
        <v>1665.21</v>
      </c>
      <c r="G201" s="690">
        <v>90003</v>
      </c>
      <c r="H201" s="680">
        <v>4210</v>
      </c>
      <c r="I201" s="1406"/>
    </row>
    <row r="202" spans="1:9" ht="12.75">
      <c r="A202" s="651"/>
      <c r="B202" s="652"/>
      <c r="C202" s="1309"/>
      <c r="D202" s="685" t="s">
        <v>766</v>
      </c>
      <c r="E202" s="687">
        <v>62</v>
      </c>
      <c r="F202" s="687">
        <v>61.81</v>
      </c>
      <c r="G202" s="690">
        <v>90003</v>
      </c>
      <c r="H202" s="680">
        <v>4110</v>
      </c>
      <c r="I202" s="1406"/>
    </row>
    <row r="203" spans="1:9" ht="12.75">
      <c r="A203" s="651"/>
      <c r="B203" s="652"/>
      <c r="C203" s="1309"/>
      <c r="D203" s="685" t="s">
        <v>766</v>
      </c>
      <c r="E203" s="687">
        <v>350</v>
      </c>
      <c r="F203" s="687">
        <v>350</v>
      </c>
      <c r="G203" s="690">
        <v>90003</v>
      </c>
      <c r="H203" s="680">
        <v>4170</v>
      </c>
      <c r="I203" s="1406"/>
    </row>
    <row r="204" spans="1:9" ht="12.75">
      <c r="A204" s="651"/>
      <c r="B204" s="652"/>
      <c r="C204" s="1309"/>
      <c r="D204" s="685" t="s">
        <v>766</v>
      </c>
      <c r="E204" s="687">
        <v>920</v>
      </c>
      <c r="F204" s="687">
        <v>920</v>
      </c>
      <c r="G204" s="690">
        <v>90003</v>
      </c>
      <c r="H204" s="680">
        <v>4270</v>
      </c>
      <c r="I204" s="1406"/>
    </row>
    <row r="205" spans="1:9" ht="12.75">
      <c r="A205" s="651"/>
      <c r="B205" s="652"/>
      <c r="C205" s="1309"/>
      <c r="D205" s="685" t="s">
        <v>767</v>
      </c>
      <c r="E205" s="687">
        <v>1145</v>
      </c>
      <c r="F205" s="687">
        <v>1096.29</v>
      </c>
      <c r="G205" s="690">
        <v>60016</v>
      </c>
      <c r="H205" s="680">
        <v>4210</v>
      </c>
      <c r="I205" s="1406"/>
    </row>
    <row r="206" spans="1:9" ht="12.75">
      <c r="A206" s="651"/>
      <c r="B206" s="652"/>
      <c r="C206" s="1309"/>
      <c r="D206" s="685" t="s">
        <v>767</v>
      </c>
      <c r="E206" s="687">
        <v>355</v>
      </c>
      <c r="F206" s="687">
        <v>354.2</v>
      </c>
      <c r="G206" s="690">
        <v>60016</v>
      </c>
      <c r="H206" s="680">
        <v>4300</v>
      </c>
      <c r="I206" s="1406"/>
    </row>
    <row r="207" spans="1:9" ht="12.75">
      <c r="A207" s="651"/>
      <c r="B207" s="652"/>
      <c r="C207" s="1309"/>
      <c r="D207" s="685" t="s">
        <v>472</v>
      </c>
      <c r="E207" s="687">
        <v>200</v>
      </c>
      <c r="F207" s="687">
        <v>197.17</v>
      </c>
      <c r="G207" s="690">
        <v>75412</v>
      </c>
      <c r="H207" s="680">
        <v>4210</v>
      </c>
      <c r="I207" s="1406"/>
    </row>
    <row r="208" spans="1:9" ht="12.75">
      <c r="A208" s="651"/>
      <c r="B208" s="652"/>
      <c r="C208" s="1309"/>
      <c r="D208" s="685" t="s">
        <v>768</v>
      </c>
      <c r="E208" s="687">
        <v>1922.18</v>
      </c>
      <c r="F208" s="687">
        <v>1895.94</v>
      </c>
      <c r="G208" s="690">
        <v>92109</v>
      </c>
      <c r="H208" s="680">
        <v>2800</v>
      </c>
      <c r="I208" s="1406"/>
    </row>
    <row r="209" spans="1:9" ht="26.25">
      <c r="A209" s="651"/>
      <c r="B209" s="652"/>
      <c r="C209" s="1309"/>
      <c r="D209" s="685" t="s">
        <v>769</v>
      </c>
      <c r="E209" s="687">
        <v>500</v>
      </c>
      <c r="F209" s="687">
        <v>484.93</v>
      </c>
      <c r="G209" s="690">
        <v>92601</v>
      </c>
      <c r="H209" s="680">
        <v>2800</v>
      </c>
      <c r="I209" s="1406"/>
    </row>
    <row r="210" spans="1:9" ht="12.75">
      <c r="A210" s="651"/>
      <c r="B210" s="652"/>
      <c r="C210" s="1309"/>
      <c r="D210" s="685" t="s">
        <v>770</v>
      </c>
      <c r="E210" s="687">
        <v>1500</v>
      </c>
      <c r="F210" s="687">
        <v>1500</v>
      </c>
      <c r="G210" s="690">
        <v>92601</v>
      </c>
      <c r="H210" s="680">
        <v>2800</v>
      </c>
      <c r="I210" s="1406"/>
    </row>
    <row r="211" spans="1:9" ht="12.75">
      <c r="A211" s="651"/>
      <c r="B211" s="652"/>
      <c r="C211" s="1309"/>
      <c r="D211" s="685" t="s">
        <v>771</v>
      </c>
      <c r="E211" s="687">
        <v>2000</v>
      </c>
      <c r="F211" s="687">
        <v>2000</v>
      </c>
      <c r="G211" s="690">
        <v>60016</v>
      </c>
      <c r="H211" s="680">
        <v>4210</v>
      </c>
      <c r="I211" s="1406"/>
    </row>
    <row r="212" spans="1:9" ht="12.75">
      <c r="A212" s="651"/>
      <c r="B212" s="652"/>
      <c r="C212" s="1309"/>
      <c r="D212" s="685" t="s">
        <v>772</v>
      </c>
      <c r="E212" s="687">
        <v>1000</v>
      </c>
      <c r="F212" s="687">
        <v>997</v>
      </c>
      <c r="G212" s="690">
        <v>92109</v>
      </c>
      <c r="H212" s="680">
        <v>2800</v>
      </c>
      <c r="I212" s="1406"/>
    </row>
    <row r="213" spans="1:9" ht="12.75">
      <c r="A213" s="657"/>
      <c r="B213" s="654"/>
      <c r="C213" s="1330"/>
      <c r="D213" s="695"/>
      <c r="E213" s="671">
        <f>SUM(E200:E212)</f>
        <v>18622.18</v>
      </c>
      <c r="F213" s="671">
        <f>SUM(F200:F212)</f>
        <v>17180.550000000003</v>
      </c>
      <c r="G213" s="672"/>
      <c r="H213" s="672"/>
      <c r="I213" s="1406"/>
    </row>
    <row r="214" spans="1:9" ht="12.75">
      <c r="A214" s="651">
        <v>24</v>
      </c>
      <c r="B214" s="652" t="s">
        <v>503</v>
      </c>
      <c r="C214" s="1331">
        <v>38877.21</v>
      </c>
      <c r="D214" s="694" t="s">
        <v>476</v>
      </c>
      <c r="E214" s="687">
        <v>3323</v>
      </c>
      <c r="F214" s="687">
        <v>3288.94</v>
      </c>
      <c r="G214" s="690">
        <v>90003</v>
      </c>
      <c r="H214" s="680">
        <v>4210</v>
      </c>
      <c r="I214" s="1406"/>
    </row>
    <row r="215" spans="1:9" ht="12.75">
      <c r="A215" s="651"/>
      <c r="B215" s="665"/>
      <c r="C215" s="1332"/>
      <c r="D215" s="694" t="s">
        <v>476</v>
      </c>
      <c r="E215" s="687">
        <v>4610</v>
      </c>
      <c r="F215" s="687">
        <v>4610</v>
      </c>
      <c r="G215" s="690">
        <v>90003</v>
      </c>
      <c r="H215" s="680">
        <v>4170</v>
      </c>
      <c r="I215" s="1406"/>
    </row>
    <row r="216" spans="1:9" ht="12.75">
      <c r="A216" s="651"/>
      <c r="B216" s="665"/>
      <c r="C216" s="1332"/>
      <c r="D216" s="694" t="s">
        <v>476</v>
      </c>
      <c r="E216" s="687">
        <v>67</v>
      </c>
      <c r="F216" s="687">
        <v>67</v>
      </c>
      <c r="G216" s="690">
        <v>90003</v>
      </c>
      <c r="H216" s="680">
        <v>4270</v>
      </c>
      <c r="I216" s="1406"/>
    </row>
    <row r="217" spans="1:9" ht="12.75">
      <c r="A217" s="651"/>
      <c r="B217" s="665"/>
      <c r="C217" s="1332"/>
      <c r="D217" s="694" t="s">
        <v>504</v>
      </c>
      <c r="E217" s="687">
        <v>4000</v>
      </c>
      <c r="F217" s="687">
        <v>3988.45</v>
      </c>
      <c r="G217" s="690">
        <v>92601</v>
      </c>
      <c r="H217" s="680">
        <v>2800</v>
      </c>
      <c r="I217" s="1406"/>
    </row>
    <row r="218" spans="1:9" ht="12.75">
      <c r="A218" s="651"/>
      <c r="B218" s="665"/>
      <c r="C218" s="1333"/>
      <c r="D218" s="694" t="s">
        <v>579</v>
      </c>
      <c r="E218" s="687">
        <v>15727.21</v>
      </c>
      <c r="F218" s="687">
        <v>15727.21</v>
      </c>
      <c r="G218" s="690">
        <v>92109</v>
      </c>
      <c r="H218" s="680">
        <v>2800</v>
      </c>
      <c r="I218" s="1406"/>
    </row>
    <row r="219" spans="1:9" ht="12.75">
      <c r="A219" s="651"/>
      <c r="B219" s="665"/>
      <c r="C219" s="1333"/>
      <c r="D219" s="694" t="s">
        <v>773</v>
      </c>
      <c r="E219" s="687">
        <v>1500</v>
      </c>
      <c r="F219" s="687">
        <v>1500</v>
      </c>
      <c r="G219" s="690">
        <v>60016</v>
      </c>
      <c r="H219" s="680">
        <v>4210</v>
      </c>
      <c r="I219" s="1406"/>
    </row>
    <row r="220" spans="1:9" ht="12.75">
      <c r="A220" s="1455"/>
      <c r="B220" s="1459"/>
      <c r="C220" s="1460"/>
      <c r="D220" s="694" t="s">
        <v>773</v>
      </c>
      <c r="E220" s="687">
        <v>9500</v>
      </c>
      <c r="F220" s="687">
        <v>9500</v>
      </c>
      <c r="G220" s="690">
        <v>60016</v>
      </c>
      <c r="H220" s="680">
        <v>4270</v>
      </c>
      <c r="I220" s="1406"/>
    </row>
    <row r="221" spans="1:9" ht="12.75">
      <c r="A221" s="651"/>
      <c r="B221" s="665"/>
      <c r="C221" s="1333"/>
      <c r="D221" s="694" t="s">
        <v>505</v>
      </c>
      <c r="E221" s="687">
        <v>150</v>
      </c>
      <c r="F221" s="687">
        <v>150</v>
      </c>
      <c r="G221" s="690">
        <v>75075</v>
      </c>
      <c r="H221" s="680">
        <v>4170</v>
      </c>
      <c r="I221" s="1406"/>
    </row>
    <row r="222" spans="1:9" ht="12.75">
      <c r="A222" s="657"/>
      <c r="B222" s="664"/>
      <c r="C222" s="1334"/>
      <c r="D222" s="695"/>
      <c r="E222" s="671">
        <f>SUM(E214:E221)</f>
        <v>38877.21</v>
      </c>
      <c r="F222" s="671">
        <f>SUM(F214:F221)</f>
        <v>38831.6</v>
      </c>
      <c r="G222" s="672"/>
      <c r="H222" s="672"/>
      <c r="I222" s="1406"/>
    </row>
    <row r="223" spans="1:9" ht="12.75">
      <c r="A223" s="659">
        <v>25</v>
      </c>
      <c r="B223" s="652" t="s">
        <v>506</v>
      </c>
      <c r="C223" s="1309">
        <v>38877.21</v>
      </c>
      <c r="D223" s="1335" t="s">
        <v>476</v>
      </c>
      <c r="E223" s="687">
        <v>4500</v>
      </c>
      <c r="F223" s="687">
        <v>4498.07</v>
      </c>
      <c r="G223" s="690">
        <v>90003</v>
      </c>
      <c r="H223" s="680">
        <v>4210</v>
      </c>
      <c r="I223" s="1406"/>
    </row>
    <row r="224" spans="1:9" ht="12.75">
      <c r="A224" s="659"/>
      <c r="B224" s="652"/>
      <c r="C224" s="1309"/>
      <c r="D224" s="693" t="s">
        <v>580</v>
      </c>
      <c r="E224" s="678">
        <v>7877.21</v>
      </c>
      <c r="F224" s="678">
        <v>7877.21</v>
      </c>
      <c r="G224" s="679">
        <v>92109</v>
      </c>
      <c r="H224" s="680">
        <v>2800</v>
      </c>
      <c r="I224" s="1407"/>
    </row>
    <row r="225" spans="1:9" ht="12.75">
      <c r="A225" s="659"/>
      <c r="B225" s="652"/>
      <c r="C225" s="1309"/>
      <c r="D225" s="693" t="s">
        <v>774</v>
      </c>
      <c r="E225" s="678">
        <v>11500</v>
      </c>
      <c r="F225" s="678">
        <v>11500</v>
      </c>
      <c r="G225" s="679">
        <v>92601</v>
      </c>
      <c r="H225" s="680">
        <v>2800</v>
      </c>
      <c r="I225" s="1407"/>
    </row>
    <row r="226" spans="1:9" ht="12.75">
      <c r="A226" s="659"/>
      <c r="B226" s="652"/>
      <c r="C226" s="1309"/>
      <c r="D226" s="693" t="s">
        <v>775</v>
      </c>
      <c r="E226" s="678">
        <v>1000</v>
      </c>
      <c r="F226" s="678">
        <v>999.99</v>
      </c>
      <c r="G226" s="679">
        <v>60016</v>
      </c>
      <c r="H226" s="680">
        <v>4210</v>
      </c>
      <c r="I226" s="1407"/>
    </row>
    <row r="227" spans="1:9" ht="39">
      <c r="A227" s="659"/>
      <c r="B227" s="652"/>
      <c r="C227" s="1309"/>
      <c r="D227" s="693" t="s">
        <v>776</v>
      </c>
      <c r="E227" s="678">
        <v>14000</v>
      </c>
      <c r="F227" s="678">
        <v>14000</v>
      </c>
      <c r="G227" s="679">
        <v>90095</v>
      </c>
      <c r="H227" s="680">
        <v>6220</v>
      </c>
      <c r="I227" s="1406"/>
    </row>
    <row r="228" spans="1:9" ht="12.75">
      <c r="A228" s="657"/>
      <c r="B228" s="654"/>
      <c r="C228" s="1334"/>
      <c r="D228" s="695"/>
      <c r="E228" s="671">
        <f>SUM(E223:E227)</f>
        <v>38877.21</v>
      </c>
      <c r="F228" s="671">
        <f>SUM(F223:F227)</f>
        <v>38875.270000000004</v>
      </c>
      <c r="G228" s="672"/>
      <c r="H228" s="672"/>
      <c r="I228" s="1406"/>
    </row>
    <row r="229" spans="1:9" ht="12.75">
      <c r="A229" s="659">
        <v>26</v>
      </c>
      <c r="B229" s="652" t="s">
        <v>507</v>
      </c>
      <c r="C229" s="1309">
        <v>11974.18</v>
      </c>
      <c r="D229" s="685" t="s">
        <v>476</v>
      </c>
      <c r="E229" s="687">
        <v>220</v>
      </c>
      <c r="F229" s="687">
        <v>209.02</v>
      </c>
      <c r="G229" s="690">
        <v>90003</v>
      </c>
      <c r="H229" s="680">
        <v>4210</v>
      </c>
      <c r="I229" s="1406"/>
    </row>
    <row r="230" spans="1:9" ht="12.75">
      <c r="A230" s="659"/>
      <c r="B230" s="652"/>
      <c r="C230" s="1309"/>
      <c r="D230" s="685" t="s">
        <v>476</v>
      </c>
      <c r="E230" s="687">
        <v>1380</v>
      </c>
      <c r="F230" s="687">
        <v>1380</v>
      </c>
      <c r="G230" s="690">
        <v>90003</v>
      </c>
      <c r="H230" s="680">
        <v>4170</v>
      </c>
      <c r="I230" s="1406"/>
    </row>
    <row r="231" spans="1:9" ht="12.75">
      <c r="A231" s="659"/>
      <c r="B231" s="652"/>
      <c r="C231" s="1309"/>
      <c r="D231" s="685" t="s">
        <v>777</v>
      </c>
      <c r="E231" s="687">
        <v>8374.18</v>
      </c>
      <c r="F231" s="687">
        <v>8374.18</v>
      </c>
      <c r="G231" s="690">
        <v>92109</v>
      </c>
      <c r="H231" s="680">
        <v>2800</v>
      </c>
      <c r="I231" s="1406"/>
    </row>
    <row r="232" spans="1:9" ht="12.75">
      <c r="A232" s="659"/>
      <c r="B232" s="652"/>
      <c r="C232" s="1309"/>
      <c r="D232" s="685" t="s">
        <v>778</v>
      </c>
      <c r="E232" s="687">
        <v>2000</v>
      </c>
      <c r="F232" s="687">
        <v>2000</v>
      </c>
      <c r="G232" s="690">
        <v>90015</v>
      </c>
      <c r="H232" s="680">
        <v>6050</v>
      </c>
      <c r="I232" s="1406"/>
    </row>
    <row r="233" spans="1:9" ht="12.75">
      <c r="A233" s="657"/>
      <c r="B233" s="654"/>
      <c r="C233" s="1330"/>
      <c r="D233" s="703"/>
      <c r="E233" s="671">
        <f>SUM(E229:E232)</f>
        <v>11974.18</v>
      </c>
      <c r="F233" s="671">
        <f>SUM(F229:F232)</f>
        <v>11963.2</v>
      </c>
      <c r="G233" s="672"/>
      <c r="H233" s="672"/>
      <c r="I233" s="1406"/>
    </row>
    <row r="234" spans="1:9" ht="12.75">
      <c r="A234" s="666">
        <v>27</v>
      </c>
      <c r="B234" s="667" t="s">
        <v>508</v>
      </c>
      <c r="C234" s="1336">
        <v>14345.69</v>
      </c>
      <c r="D234" s="691" t="s">
        <v>481</v>
      </c>
      <c r="E234" s="678">
        <v>1360</v>
      </c>
      <c r="F234" s="678">
        <v>1358.84</v>
      </c>
      <c r="G234" s="679">
        <v>90003</v>
      </c>
      <c r="H234" s="680">
        <v>4210</v>
      </c>
      <c r="I234" s="1406"/>
    </row>
    <row r="235" spans="1:9" ht="12.75">
      <c r="A235" s="659"/>
      <c r="B235" s="652"/>
      <c r="C235" s="1309"/>
      <c r="D235" s="691" t="s">
        <v>481</v>
      </c>
      <c r="E235" s="678">
        <v>740</v>
      </c>
      <c r="F235" s="678">
        <v>740</v>
      </c>
      <c r="G235" s="679">
        <v>90003</v>
      </c>
      <c r="H235" s="680">
        <v>4170</v>
      </c>
      <c r="I235" s="1406"/>
    </row>
    <row r="236" spans="1:9" ht="12.75">
      <c r="A236" s="659"/>
      <c r="B236" s="652"/>
      <c r="C236" s="1309"/>
      <c r="D236" s="658" t="s">
        <v>509</v>
      </c>
      <c r="E236" s="678">
        <v>3300</v>
      </c>
      <c r="F236" s="678">
        <v>3300</v>
      </c>
      <c r="G236" s="679">
        <v>92109</v>
      </c>
      <c r="H236" s="680">
        <v>2800</v>
      </c>
      <c r="I236" s="1406"/>
    </row>
    <row r="237" spans="1:9" ht="12.75">
      <c r="A237" s="659"/>
      <c r="B237" s="652"/>
      <c r="C237" s="1309"/>
      <c r="D237" s="658" t="s">
        <v>581</v>
      </c>
      <c r="E237" s="678">
        <v>400</v>
      </c>
      <c r="F237" s="678">
        <v>400</v>
      </c>
      <c r="G237" s="679">
        <v>75412</v>
      </c>
      <c r="H237" s="680">
        <v>4210</v>
      </c>
      <c r="I237" s="1406"/>
    </row>
    <row r="238" spans="1:9" ht="12.75">
      <c r="A238" s="659"/>
      <c r="B238" s="652"/>
      <c r="C238" s="1309"/>
      <c r="D238" s="685" t="s">
        <v>779</v>
      </c>
      <c r="E238" s="678">
        <v>300</v>
      </c>
      <c r="F238" s="678">
        <v>300</v>
      </c>
      <c r="G238" s="679">
        <v>92601</v>
      </c>
      <c r="H238" s="680">
        <v>2800</v>
      </c>
      <c r="I238" s="1406"/>
    </row>
    <row r="239" spans="1:9" ht="12.75">
      <c r="A239" s="659"/>
      <c r="B239" s="652"/>
      <c r="C239" s="1309"/>
      <c r="D239" s="685" t="s">
        <v>780</v>
      </c>
      <c r="E239" s="678">
        <v>8245.69</v>
      </c>
      <c r="F239" s="678">
        <v>0</v>
      </c>
      <c r="G239" s="679">
        <v>60016</v>
      </c>
      <c r="H239" s="680">
        <v>4210</v>
      </c>
      <c r="I239" s="1406"/>
    </row>
    <row r="240" spans="1:9" ht="12.75">
      <c r="A240" s="657"/>
      <c r="B240" s="654"/>
      <c r="C240" s="1330"/>
      <c r="D240" s="703"/>
      <c r="E240" s="671">
        <f>SUM(E234:E239)</f>
        <v>14345.69</v>
      </c>
      <c r="F240" s="671">
        <f>SUM(F234:F239)</f>
        <v>6098.84</v>
      </c>
      <c r="G240" s="672"/>
      <c r="H240" s="672"/>
      <c r="I240" s="1406"/>
    </row>
    <row r="241" spans="1:9" ht="12.75">
      <c r="A241" s="659">
        <v>28</v>
      </c>
      <c r="B241" s="652" t="s">
        <v>510</v>
      </c>
      <c r="C241" s="1309">
        <v>12518.46</v>
      </c>
      <c r="D241" s="658" t="s">
        <v>578</v>
      </c>
      <c r="E241" s="687">
        <v>4000</v>
      </c>
      <c r="F241" s="687">
        <v>4000</v>
      </c>
      <c r="G241" s="690">
        <v>90015</v>
      </c>
      <c r="H241" s="680">
        <v>6050</v>
      </c>
      <c r="I241" s="1406"/>
    </row>
    <row r="242" spans="1:9" ht="12.75">
      <c r="A242" s="659"/>
      <c r="B242" s="652"/>
      <c r="C242" s="1309"/>
      <c r="D242" s="691" t="s">
        <v>781</v>
      </c>
      <c r="E242" s="692">
        <v>4000</v>
      </c>
      <c r="F242" s="692">
        <v>3995.43</v>
      </c>
      <c r="G242" s="689">
        <v>92109</v>
      </c>
      <c r="H242" s="680">
        <v>2800</v>
      </c>
      <c r="I242" s="1406"/>
    </row>
    <row r="243" spans="1:9" ht="12.75">
      <c r="A243" s="659"/>
      <c r="B243" s="652"/>
      <c r="C243" s="1309"/>
      <c r="D243" s="691" t="s">
        <v>782</v>
      </c>
      <c r="E243" s="692">
        <v>1000</v>
      </c>
      <c r="F243" s="692">
        <v>990.4</v>
      </c>
      <c r="G243" s="689">
        <v>90003</v>
      </c>
      <c r="H243" s="680">
        <v>4210</v>
      </c>
      <c r="I243" s="1406"/>
    </row>
    <row r="244" spans="1:9" ht="12.75">
      <c r="A244" s="659"/>
      <c r="B244" s="652"/>
      <c r="C244" s="1309"/>
      <c r="D244" s="691" t="s">
        <v>782</v>
      </c>
      <c r="E244" s="692">
        <v>2500</v>
      </c>
      <c r="F244" s="692">
        <v>2500</v>
      </c>
      <c r="G244" s="689">
        <v>90003</v>
      </c>
      <c r="H244" s="680">
        <v>4300</v>
      </c>
      <c r="I244" s="1406"/>
    </row>
    <row r="245" spans="1:9" ht="12.75">
      <c r="A245" s="659"/>
      <c r="B245" s="652"/>
      <c r="C245" s="1309"/>
      <c r="D245" s="691" t="s">
        <v>783</v>
      </c>
      <c r="E245" s="692">
        <v>1018.46</v>
      </c>
      <c r="F245" s="692">
        <v>995.2</v>
      </c>
      <c r="G245" s="689">
        <v>90095</v>
      </c>
      <c r="H245" s="680">
        <v>2800</v>
      </c>
      <c r="I245" s="1406"/>
    </row>
    <row r="246" spans="1:9" ht="12.75">
      <c r="A246" s="657"/>
      <c r="B246" s="654"/>
      <c r="C246" s="1330"/>
      <c r="D246" s="695"/>
      <c r="E246" s="671">
        <f>SUM(E241:E245)</f>
        <v>12518.46</v>
      </c>
      <c r="F246" s="671">
        <f>SUM(F241:F245)</f>
        <v>12481.03</v>
      </c>
      <c r="G246" s="672"/>
      <c r="H246" s="672"/>
      <c r="I246" s="1406"/>
    </row>
    <row r="247" spans="1:9" ht="26.25">
      <c r="A247" s="659">
        <v>29</v>
      </c>
      <c r="B247" s="652" t="s">
        <v>511</v>
      </c>
      <c r="C247" s="1309">
        <v>21226.96</v>
      </c>
      <c r="D247" s="685" t="s">
        <v>784</v>
      </c>
      <c r="E247" s="687">
        <v>7000</v>
      </c>
      <c r="F247" s="687">
        <v>7000</v>
      </c>
      <c r="G247" s="690">
        <v>92601</v>
      </c>
      <c r="H247" s="680">
        <v>2800</v>
      </c>
      <c r="I247" s="1406"/>
    </row>
    <row r="248" spans="1:9" ht="12.75">
      <c r="A248" s="659"/>
      <c r="B248" s="653"/>
      <c r="C248" s="1316"/>
      <c r="D248" s="691" t="s">
        <v>785</v>
      </c>
      <c r="E248" s="678">
        <v>877</v>
      </c>
      <c r="F248" s="678">
        <v>875.78</v>
      </c>
      <c r="G248" s="679">
        <v>90003</v>
      </c>
      <c r="H248" s="680">
        <v>4210</v>
      </c>
      <c r="I248" s="1406"/>
    </row>
    <row r="249" spans="1:9" ht="12.75">
      <c r="A249" s="659"/>
      <c r="B249" s="653"/>
      <c r="C249" s="1316"/>
      <c r="D249" s="691" t="s">
        <v>785</v>
      </c>
      <c r="E249" s="678">
        <v>323</v>
      </c>
      <c r="F249" s="678">
        <v>317.88</v>
      </c>
      <c r="G249" s="679">
        <v>90003</v>
      </c>
      <c r="H249" s="680">
        <v>4110</v>
      </c>
      <c r="I249" s="1406"/>
    </row>
    <row r="250" spans="1:9" ht="12.75">
      <c r="A250" s="659"/>
      <c r="B250" s="653"/>
      <c r="C250" s="1316"/>
      <c r="D250" s="691" t="s">
        <v>785</v>
      </c>
      <c r="E250" s="678">
        <v>1800</v>
      </c>
      <c r="F250" s="678">
        <v>1800</v>
      </c>
      <c r="G250" s="679">
        <v>90003</v>
      </c>
      <c r="H250" s="680">
        <v>4170</v>
      </c>
      <c r="I250" s="1406"/>
    </row>
    <row r="251" spans="1:9" ht="12.75">
      <c r="A251" s="659"/>
      <c r="B251" s="653"/>
      <c r="C251" s="1316"/>
      <c r="D251" s="691" t="s">
        <v>786</v>
      </c>
      <c r="E251" s="678">
        <v>6000</v>
      </c>
      <c r="F251" s="678">
        <v>5988.16</v>
      </c>
      <c r="G251" s="679">
        <v>92109</v>
      </c>
      <c r="H251" s="680">
        <v>2800</v>
      </c>
      <c r="I251" s="1406"/>
    </row>
    <row r="252" spans="1:9" ht="12.75">
      <c r="A252" s="659"/>
      <c r="B252" s="653"/>
      <c r="C252" s="1316"/>
      <c r="D252" s="691" t="s">
        <v>787</v>
      </c>
      <c r="E252" s="678">
        <v>3000</v>
      </c>
      <c r="F252" s="678">
        <v>3000</v>
      </c>
      <c r="G252" s="679">
        <v>92109</v>
      </c>
      <c r="H252" s="680">
        <v>2800</v>
      </c>
      <c r="I252" s="1406"/>
    </row>
    <row r="253" spans="1:9" ht="12.75">
      <c r="A253" s="659"/>
      <c r="B253" s="653"/>
      <c r="C253" s="1316"/>
      <c r="D253" s="691" t="s">
        <v>788</v>
      </c>
      <c r="E253" s="678">
        <v>1881.96</v>
      </c>
      <c r="F253" s="678">
        <v>1402.69</v>
      </c>
      <c r="G253" s="679">
        <v>60016</v>
      </c>
      <c r="H253" s="680">
        <v>4210</v>
      </c>
      <c r="I253" s="1406"/>
    </row>
    <row r="254" spans="1:9" ht="12.75">
      <c r="A254" s="659"/>
      <c r="B254" s="653"/>
      <c r="C254" s="1316"/>
      <c r="D254" s="691" t="s">
        <v>788</v>
      </c>
      <c r="E254" s="678">
        <v>345</v>
      </c>
      <c r="F254" s="678">
        <v>344.4</v>
      </c>
      <c r="G254" s="679">
        <v>60016</v>
      </c>
      <c r="H254" s="680">
        <v>4300</v>
      </c>
      <c r="I254" s="1406"/>
    </row>
    <row r="255" spans="1:9" ht="12.75">
      <c r="A255" s="668"/>
      <c r="B255" s="669"/>
      <c r="C255" s="1334"/>
      <c r="D255" s="695"/>
      <c r="E255" s="671">
        <f>SUM(E247:E254)</f>
        <v>21226.96</v>
      </c>
      <c r="F255" s="671">
        <f>SUM(F247:F254)</f>
        <v>20728.91</v>
      </c>
      <c r="G255" s="672"/>
      <c r="H255" s="672"/>
      <c r="I255" s="1411"/>
    </row>
    <row r="256" spans="1:9" ht="12.75">
      <c r="A256" s="1461">
        <v>30</v>
      </c>
      <c r="B256" s="667" t="s">
        <v>512</v>
      </c>
      <c r="C256" s="1331">
        <v>15706.39</v>
      </c>
      <c r="D256" s="658" t="s">
        <v>476</v>
      </c>
      <c r="E256" s="687">
        <v>3500</v>
      </c>
      <c r="F256" s="687">
        <v>3171.87</v>
      </c>
      <c r="G256" s="690">
        <v>90003</v>
      </c>
      <c r="H256" s="680">
        <v>4210</v>
      </c>
      <c r="I256" s="1411"/>
    </row>
    <row r="257" spans="1:9" ht="12.75">
      <c r="A257" s="1337"/>
      <c r="B257" s="652"/>
      <c r="C257" s="1309"/>
      <c r="D257" s="658" t="s">
        <v>476</v>
      </c>
      <c r="E257" s="687">
        <v>1500</v>
      </c>
      <c r="F257" s="687">
        <v>1500</v>
      </c>
      <c r="G257" s="690">
        <v>90003</v>
      </c>
      <c r="H257" s="680">
        <v>4300</v>
      </c>
      <c r="I257" s="1411"/>
    </row>
    <row r="258" spans="1:9" ht="12.75">
      <c r="A258" s="1337"/>
      <c r="B258" s="652"/>
      <c r="C258" s="1309"/>
      <c r="D258" s="658" t="s">
        <v>789</v>
      </c>
      <c r="E258" s="687">
        <v>1000</v>
      </c>
      <c r="F258" s="687">
        <v>991.87</v>
      </c>
      <c r="G258" s="688">
        <v>60095</v>
      </c>
      <c r="H258" s="680">
        <v>4210</v>
      </c>
      <c r="I258" s="1411"/>
    </row>
    <row r="259" spans="1:9" ht="12.75">
      <c r="A259" s="1337"/>
      <c r="B259" s="652"/>
      <c r="C259" s="1309"/>
      <c r="D259" s="658" t="s">
        <v>790</v>
      </c>
      <c r="E259" s="687">
        <v>2000</v>
      </c>
      <c r="F259" s="687">
        <v>1823.1</v>
      </c>
      <c r="G259" s="688">
        <v>92601</v>
      </c>
      <c r="H259" s="680">
        <v>2800</v>
      </c>
      <c r="I259" s="1411"/>
    </row>
    <row r="260" spans="1:9" ht="12.75">
      <c r="A260" s="1337"/>
      <c r="B260" s="652"/>
      <c r="C260" s="1309"/>
      <c r="D260" s="685" t="s">
        <v>462</v>
      </c>
      <c r="E260" s="687">
        <v>5706.39</v>
      </c>
      <c r="F260" s="687">
        <v>5605.56</v>
      </c>
      <c r="G260" s="688">
        <v>92109</v>
      </c>
      <c r="H260" s="689">
        <v>2800</v>
      </c>
      <c r="I260" s="1411"/>
    </row>
    <row r="261" spans="1:9" ht="12.75">
      <c r="A261" s="1337"/>
      <c r="B261" s="652"/>
      <c r="C261" s="1309"/>
      <c r="D261" s="658" t="s">
        <v>791</v>
      </c>
      <c r="E261" s="687">
        <v>2000</v>
      </c>
      <c r="F261" s="687">
        <v>2000</v>
      </c>
      <c r="G261" s="688">
        <v>90015</v>
      </c>
      <c r="H261" s="690">
        <v>6050</v>
      </c>
      <c r="I261" s="1411"/>
    </row>
    <row r="262" spans="1:9" ht="12.75">
      <c r="A262" s="657"/>
      <c r="B262" s="654"/>
      <c r="C262" s="1334"/>
      <c r="D262" s="703"/>
      <c r="E262" s="671">
        <f>SUM(E256:E261)</f>
        <v>15706.39</v>
      </c>
      <c r="F262" s="671">
        <f>SUM(F256:F261)</f>
        <v>15092.400000000001</v>
      </c>
      <c r="G262" s="672"/>
      <c r="H262" s="672"/>
      <c r="I262" s="1411"/>
    </row>
    <row r="263" spans="1:9" ht="12.75">
      <c r="A263" s="659">
        <v>31</v>
      </c>
      <c r="B263" s="652" t="s">
        <v>513</v>
      </c>
      <c r="C263" s="1309">
        <v>38877.21</v>
      </c>
      <c r="D263" s="686" t="s">
        <v>514</v>
      </c>
      <c r="E263" s="678">
        <v>7000</v>
      </c>
      <c r="F263" s="678">
        <v>6997.85</v>
      </c>
      <c r="G263" s="679">
        <v>90003</v>
      </c>
      <c r="H263" s="680">
        <v>4210</v>
      </c>
      <c r="I263" s="1406"/>
    </row>
    <row r="264" spans="1:9" ht="12.75">
      <c r="A264" s="659"/>
      <c r="B264" s="652"/>
      <c r="C264" s="1309"/>
      <c r="D264" s="686" t="s">
        <v>514</v>
      </c>
      <c r="E264" s="678">
        <v>3000</v>
      </c>
      <c r="F264" s="678">
        <v>3000</v>
      </c>
      <c r="G264" s="679">
        <v>90003</v>
      </c>
      <c r="H264" s="680">
        <v>4170</v>
      </c>
      <c r="I264" s="1406"/>
    </row>
    <row r="265" spans="1:9" ht="12.75">
      <c r="A265" s="659"/>
      <c r="B265" s="652"/>
      <c r="C265" s="1309"/>
      <c r="D265" s="686" t="s">
        <v>462</v>
      </c>
      <c r="E265" s="678">
        <v>10377.21</v>
      </c>
      <c r="F265" s="678">
        <v>10373.81</v>
      </c>
      <c r="G265" s="679">
        <v>92109</v>
      </c>
      <c r="H265" s="680">
        <v>2800</v>
      </c>
      <c r="I265" s="1406"/>
    </row>
    <row r="266" spans="1:9" ht="12.75">
      <c r="A266" s="659"/>
      <c r="B266" s="652"/>
      <c r="C266" s="1309"/>
      <c r="D266" s="686" t="s">
        <v>792</v>
      </c>
      <c r="E266" s="678">
        <v>11500</v>
      </c>
      <c r="F266" s="678">
        <v>11498.32</v>
      </c>
      <c r="G266" s="679">
        <v>92109</v>
      </c>
      <c r="H266" s="680">
        <v>2800</v>
      </c>
      <c r="I266" s="1406"/>
    </row>
    <row r="267" spans="1:9" ht="12.75">
      <c r="A267" s="659"/>
      <c r="B267" s="652"/>
      <c r="C267" s="1309"/>
      <c r="D267" s="686" t="s">
        <v>582</v>
      </c>
      <c r="E267" s="678">
        <v>2500</v>
      </c>
      <c r="F267" s="678">
        <v>2489.52</v>
      </c>
      <c r="G267" s="679">
        <v>75412</v>
      </c>
      <c r="H267" s="680">
        <v>4210</v>
      </c>
      <c r="I267" s="1406"/>
    </row>
    <row r="268" spans="1:9" ht="26.25">
      <c r="A268" s="659"/>
      <c r="B268" s="652"/>
      <c r="C268" s="1309"/>
      <c r="D268" s="686" t="s">
        <v>793</v>
      </c>
      <c r="E268" s="678">
        <v>2500</v>
      </c>
      <c r="F268" s="678">
        <v>2499.99</v>
      </c>
      <c r="G268" s="679">
        <v>92601</v>
      </c>
      <c r="H268" s="680">
        <v>2800</v>
      </c>
      <c r="I268" s="1406"/>
    </row>
    <row r="269" spans="1:9" ht="12.75">
      <c r="A269" s="659"/>
      <c r="B269" s="652"/>
      <c r="C269" s="1309"/>
      <c r="D269" s="686" t="s">
        <v>794</v>
      </c>
      <c r="E269" s="678">
        <v>2000</v>
      </c>
      <c r="F269" s="678">
        <v>2000</v>
      </c>
      <c r="G269" s="679">
        <v>92109</v>
      </c>
      <c r="H269" s="680">
        <v>2800</v>
      </c>
      <c r="I269" s="1406"/>
    </row>
    <row r="270" spans="1:9" ht="12.75">
      <c r="A270" s="664"/>
      <c r="B270" s="664"/>
      <c r="C270" s="1329"/>
      <c r="D270" s="695"/>
      <c r="E270" s="671">
        <f>SUM(E263:E269)</f>
        <v>38877.21</v>
      </c>
      <c r="F270" s="671">
        <f>SUM(F263:F269)</f>
        <v>38859.49</v>
      </c>
      <c r="G270" s="672"/>
      <c r="H270" s="672"/>
      <c r="I270" s="1406"/>
    </row>
    <row r="271" spans="1:9" ht="12.75">
      <c r="A271" s="659">
        <v>32</v>
      </c>
      <c r="B271" s="670" t="s">
        <v>515</v>
      </c>
      <c r="C271" s="1319">
        <v>20527.17</v>
      </c>
      <c r="D271" s="685" t="s">
        <v>577</v>
      </c>
      <c r="E271" s="678">
        <v>3000</v>
      </c>
      <c r="F271" s="678">
        <v>2998.12</v>
      </c>
      <c r="G271" s="679">
        <v>90003</v>
      </c>
      <c r="H271" s="680">
        <v>4210</v>
      </c>
      <c r="I271" s="1407"/>
    </row>
    <row r="272" spans="1:9" ht="12.75">
      <c r="A272" s="659"/>
      <c r="B272" s="670"/>
      <c r="C272" s="1319"/>
      <c r="D272" s="685" t="s">
        <v>516</v>
      </c>
      <c r="E272" s="678">
        <v>700</v>
      </c>
      <c r="F272" s="678">
        <v>700</v>
      </c>
      <c r="G272" s="679">
        <v>60095</v>
      </c>
      <c r="H272" s="680">
        <v>4170</v>
      </c>
      <c r="I272" s="1407"/>
    </row>
    <row r="273" spans="1:9" ht="12.75">
      <c r="A273" s="659"/>
      <c r="B273" s="670"/>
      <c r="C273" s="1319"/>
      <c r="D273" s="685" t="s">
        <v>795</v>
      </c>
      <c r="E273" s="678">
        <v>5527.17</v>
      </c>
      <c r="F273" s="678">
        <v>5526.94</v>
      </c>
      <c r="G273" s="679">
        <v>92109</v>
      </c>
      <c r="H273" s="680">
        <v>2800</v>
      </c>
      <c r="I273" s="1407"/>
    </row>
    <row r="274" spans="1:9" ht="12.75">
      <c r="A274" s="659"/>
      <c r="B274" s="670"/>
      <c r="C274" s="1319"/>
      <c r="D274" s="658" t="s">
        <v>796</v>
      </c>
      <c r="E274" s="678">
        <v>2000</v>
      </c>
      <c r="F274" s="678">
        <v>2000</v>
      </c>
      <c r="G274" s="679">
        <v>92601</v>
      </c>
      <c r="H274" s="680">
        <v>4300</v>
      </c>
      <c r="I274" s="1407"/>
    </row>
    <row r="275" spans="1:9" ht="12.75">
      <c r="A275" s="659"/>
      <c r="B275" s="670"/>
      <c r="C275" s="1319"/>
      <c r="D275" s="685" t="s">
        <v>482</v>
      </c>
      <c r="E275" s="678">
        <v>9000</v>
      </c>
      <c r="F275" s="678">
        <v>9000</v>
      </c>
      <c r="G275" s="679">
        <v>92109</v>
      </c>
      <c r="H275" s="680">
        <v>2800</v>
      </c>
      <c r="I275" s="1407"/>
    </row>
    <row r="276" spans="1:9" ht="12.75">
      <c r="A276" s="659"/>
      <c r="B276" s="670"/>
      <c r="C276" s="1319"/>
      <c r="D276" s="658" t="s">
        <v>517</v>
      </c>
      <c r="E276" s="678">
        <v>300</v>
      </c>
      <c r="F276" s="678">
        <v>300</v>
      </c>
      <c r="G276" s="679">
        <v>75412</v>
      </c>
      <c r="H276" s="680">
        <v>4210</v>
      </c>
      <c r="I276" s="1407"/>
    </row>
    <row r="277" spans="1:9" ht="12.75">
      <c r="A277" s="657"/>
      <c r="B277" s="664"/>
      <c r="C277" s="1322"/>
      <c r="D277" s="695"/>
      <c r="E277" s="671">
        <f>SUM(E271:E276)</f>
        <v>20527.17</v>
      </c>
      <c r="F277" s="671">
        <f>SUM(F271:F276)</f>
        <v>20525.059999999998</v>
      </c>
      <c r="G277" s="672"/>
      <c r="H277" s="672"/>
      <c r="I277" s="1406"/>
    </row>
    <row r="278" spans="1:9" ht="12.75">
      <c r="A278" s="659">
        <v>33</v>
      </c>
      <c r="B278" s="670" t="s">
        <v>518</v>
      </c>
      <c r="C278" s="1319">
        <v>12246.32</v>
      </c>
      <c r="D278" s="685" t="s">
        <v>476</v>
      </c>
      <c r="E278" s="678">
        <v>600</v>
      </c>
      <c r="F278" s="678">
        <v>599.19</v>
      </c>
      <c r="G278" s="679">
        <v>90003</v>
      </c>
      <c r="H278" s="680">
        <v>4210</v>
      </c>
      <c r="I278" s="1406"/>
    </row>
    <row r="279" spans="1:9" ht="12.75">
      <c r="A279" s="659"/>
      <c r="B279" s="670"/>
      <c r="C279" s="1319"/>
      <c r="D279" s="685" t="s">
        <v>476</v>
      </c>
      <c r="E279" s="678">
        <v>4750</v>
      </c>
      <c r="F279" s="678">
        <v>4750</v>
      </c>
      <c r="G279" s="679">
        <v>90003</v>
      </c>
      <c r="H279" s="680">
        <v>4170</v>
      </c>
      <c r="I279" s="1406"/>
    </row>
    <row r="280" spans="1:9" ht="12.75">
      <c r="A280" s="659"/>
      <c r="B280" s="670"/>
      <c r="C280" s="1319"/>
      <c r="D280" s="685" t="s">
        <v>476</v>
      </c>
      <c r="E280" s="678">
        <v>150</v>
      </c>
      <c r="F280" s="678">
        <v>150</v>
      </c>
      <c r="G280" s="679">
        <v>90003</v>
      </c>
      <c r="H280" s="680">
        <v>4300</v>
      </c>
      <c r="I280" s="1406"/>
    </row>
    <row r="281" spans="1:9" ht="12.75">
      <c r="A281" s="659"/>
      <c r="B281" s="670"/>
      <c r="C281" s="1319"/>
      <c r="D281" s="685" t="s">
        <v>797</v>
      </c>
      <c r="E281" s="678">
        <v>1096.32</v>
      </c>
      <c r="F281" s="678">
        <v>1096.32</v>
      </c>
      <c r="G281" s="679">
        <v>92109</v>
      </c>
      <c r="H281" s="680">
        <v>2800</v>
      </c>
      <c r="I281" s="1406"/>
    </row>
    <row r="282" spans="1:9" ht="12.75">
      <c r="A282" s="659"/>
      <c r="B282" s="670"/>
      <c r="C282" s="1319"/>
      <c r="D282" s="685" t="s">
        <v>798</v>
      </c>
      <c r="E282" s="678">
        <v>300</v>
      </c>
      <c r="F282" s="678">
        <v>300</v>
      </c>
      <c r="G282" s="679">
        <v>90095</v>
      </c>
      <c r="H282" s="680">
        <v>2800</v>
      </c>
      <c r="I282" s="1406"/>
    </row>
    <row r="283" spans="1:9" ht="12.75">
      <c r="A283" s="659"/>
      <c r="B283" s="670"/>
      <c r="C283" s="1319"/>
      <c r="D283" s="658" t="s">
        <v>799</v>
      </c>
      <c r="E283" s="678">
        <v>1300</v>
      </c>
      <c r="F283" s="678">
        <v>1300</v>
      </c>
      <c r="G283" s="679">
        <v>92109</v>
      </c>
      <c r="H283" s="680">
        <v>2800</v>
      </c>
      <c r="I283" s="1406"/>
    </row>
    <row r="284" spans="1:9" ht="12.75">
      <c r="A284" s="659"/>
      <c r="B284" s="670"/>
      <c r="C284" s="1319"/>
      <c r="D284" s="658" t="s">
        <v>462</v>
      </c>
      <c r="E284" s="678">
        <v>4050</v>
      </c>
      <c r="F284" s="678">
        <v>4049.3</v>
      </c>
      <c r="G284" s="679">
        <v>92109</v>
      </c>
      <c r="H284" s="680">
        <v>2800</v>
      </c>
      <c r="I284" s="1406"/>
    </row>
    <row r="285" spans="1:9" ht="12.75">
      <c r="A285" s="657"/>
      <c r="B285" s="664"/>
      <c r="C285" s="1322"/>
      <c r="D285" s="695" t="s">
        <v>519</v>
      </c>
      <c r="E285" s="671">
        <f>SUM(E278:E284)</f>
        <v>12246.32</v>
      </c>
      <c r="F285" s="671">
        <f>SUM(F278:F284)</f>
        <v>12244.810000000001</v>
      </c>
      <c r="G285" s="672"/>
      <c r="H285" s="672"/>
      <c r="I285" s="1407"/>
    </row>
    <row r="286" spans="1:9" ht="12.75">
      <c r="A286" s="1604"/>
      <c r="B286" s="1605" t="s">
        <v>872</v>
      </c>
      <c r="C286" s="1607">
        <f>SUM(C12:C278)</f>
        <v>812183.7999999998</v>
      </c>
      <c r="D286" s="1596"/>
      <c r="E286" s="1597">
        <f>E24+E34+E45+E58+E70+E76+E86+E94+E100+E108+E114+E120+E127+E137+E148+E155+E161+E168+E176+E182+E192+E199+E213+E222+E228+E233+E240+E246+E255+E262+E270+E277+E285</f>
        <v>812183.7999999998</v>
      </c>
      <c r="F286" s="1597">
        <f>SUM(F24+F34+F45+F58+F70+F76+F86+F94+F100+F108+F114+F120+F127+F137+F148+F155+F161+F168+F176+F182+F192+F199+F213+F222+F228+F233+F240+F246+F255+F262+F270+F277+F285)</f>
        <v>784916.3400000001</v>
      </c>
      <c r="G286" s="1596"/>
      <c r="H286" s="1596"/>
      <c r="I286" s="1406"/>
    </row>
    <row r="287" spans="1:9" ht="12.75">
      <c r="A287" s="1604"/>
      <c r="B287" s="1606"/>
      <c r="C287" s="1607"/>
      <c r="D287" s="1596"/>
      <c r="E287" s="1597"/>
      <c r="F287" s="1597"/>
      <c r="G287" s="1596"/>
      <c r="H287" s="1596"/>
      <c r="I287" s="1406"/>
    </row>
    <row r="288" spans="1:9" ht="12.75">
      <c r="A288" s="1412"/>
      <c r="B288" s="1413" t="s">
        <v>520</v>
      </c>
      <c r="C288" s="1414"/>
      <c r="D288" s="1415"/>
      <c r="E288" s="1416"/>
      <c r="F288" s="1416"/>
      <c r="G288" s="1416"/>
      <c r="H288" s="1417"/>
      <c r="I288" s="1406"/>
    </row>
    <row r="289" spans="1:9" ht="12.75">
      <c r="A289" s="673"/>
      <c r="B289" s="673"/>
      <c r="C289" s="1338"/>
      <c r="D289" s="1418"/>
      <c r="E289" s="1419"/>
      <c r="F289" s="1419"/>
      <c r="G289" s="1420"/>
      <c r="H289" s="1420"/>
      <c r="I289" s="1406"/>
    </row>
    <row r="290" spans="1:9" ht="12.75">
      <c r="A290" s="673"/>
      <c r="B290" s="673"/>
      <c r="C290" s="1338"/>
      <c r="D290" s="1418"/>
      <c r="E290" s="1419"/>
      <c r="F290" s="1419"/>
      <c r="G290" s="1420"/>
      <c r="H290" s="1420"/>
      <c r="I290" s="1406"/>
    </row>
    <row r="291" spans="1:9" ht="12.75">
      <c r="A291" s="673"/>
      <c r="B291" s="673"/>
      <c r="C291" s="1338"/>
      <c r="D291" s="1418"/>
      <c r="E291" s="1419"/>
      <c r="F291" s="1419"/>
      <c r="G291" s="1420"/>
      <c r="H291" s="1420"/>
      <c r="I291" s="1406"/>
    </row>
    <row r="292" spans="1:9" ht="12.75">
      <c r="A292" s="673"/>
      <c r="B292" s="673"/>
      <c r="C292" s="1338"/>
      <c r="D292" s="1418"/>
      <c r="E292" s="1419"/>
      <c r="F292" s="1419"/>
      <c r="G292" s="1420"/>
      <c r="H292" s="1420"/>
      <c r="I292" s="1406"/>
    </row>
    <row r="293" spans="1:9" ht="12.75">
      <c r="A293" s="673"/>
      <c r="B293" s="673"/>
      <c r="C293" s="1338"/>
      <c r="D293" s="1418"/>
      <c r="E293" s="1419"/>
      <c r="F293" s="1419"/>
      <c r="G293" s="1420"/>
      <c r="H293" s="1420"/>
      <c r="I293" s="1406"/>
    </row>
    <row r="294" spans="1:9" ht="12.75">
      <c r="A294" s="673"/>
      <c r="B294" s="673"/>
      <c r="C294" s="1338"/>
      <c r="D294" s="1418"/>
      <c r="E294" s="1419"/>
      <c r="F294" s="1419"/>
      <c r="G294" s="1420"/>
      <c r="H294" s="1420"/>
      <c r="I294" s="1406"/>
    </row>
    <row r="295" spans="1:9" ht="12.75">
      <c r="A295" s="674" t="s">
        <v>521</v>
      </c>
      <c r="B295" s="673"/>
      <c r="C295" s="1339"/>
      <c r="D295" s="1418"/>
      <c r="E295" s="1419"/>
      <c r="F295" s="1420"/>
      <c r="G295" s="1421"/>
      <c r="H295" s="1420"/>
      <c r="I295" s="1406"/>
    </row>
    <row r="296" spans="1:9" ht="12.75">
      <c r="A296" s="673"/>
      <c r="B296" s="673"/>
      <c r="C296" s="673"/>
      <c r="D296" s="1418"/>
      <c r="E296" s="1420"/>
      <c r="F296" s="1409"/>
      <c r="G296" s="1421"/>
      <c r="H296" s="1420"/>
      <c r="I296" s="1406"/>
    </row>
    <row r="297" spans="1:9" ht="39">
      <c r="A297" s="681" t="s">
        <v>170</v>
      </c>
      <c r="B297" s="681" t="s">
        <v>171</v>
      </c>
      <c r="C297" s="681" t="s">
        <v>140</v>
      </c>
      <c r="D297" s="681" t="s">
        <v>522</v>
      </c>
      <c r="E297" s="682" t="s">
        <v>523</v>
      </c>
      <c r="F297" s="683" t="s">
        <v>524</v>
      </c>
      <c r="G297" s="682" t="s">
        <v>583</v>
      </c>
      <c r="H297" s="683" t="s">
        <v>800</v>
      </c>
      <c r="I297" s="684" t="s">
        <v>584</v>
      </c>
    </row>
    <row r="298" spans="1:9" ht="12.75">
      <c r="A298" s="676">
        <v>1</v>
      </c>
      <c r="B298" s="1600">
        <v>600</v>
      </c>
      <c r="C298" s="675">
        <v>60016</v>
      </c>
      <c r="D298" s="697">
        <f aca="true" t="shared" si="0" ref="D298:D312">SUM(E298+F298)</f>
        <v>37972.65</v>
      </c>
      <c r="E298" s="1422">
        <f>SUM(E119+E144+E205+E211+E219+E226+E239+E253+E206+E220+E254)</f>
        <v>28972.65</v>
      </c>
      <c r="F298" s="1422">
        <f>SUM(E200+E99)</f>
        <v>9000</v>
      </c>
      <c r="G298" s="1422">
        <f>SUM(F119+F144+F205+F211+F219+F226+F239+F253+F206+F220+F254)</f>
        <v>20197.570000000003</v>
      </c>
      <c r="H298" s="1422">
        <f>SUM(F200+F99)</f>
        <v>7658</v>
      </c>
      <c r="I298" s="1422">
        <f>SUM(G298:H298)</f>
        <v>27855.570000000003</v>
      </c>
    </row>
    <row r="299" spans="1:9" ht="12.75">
      <c r="A299" s="676">
        <v>2</v>
      </c>
      <c r="B299" s="1600"/>
      <c r="C299" s="675">
        <v>60095</v>
      </c>
      <c r="D299" s="697">
        <f>SUM(E299+F299)</f>
        <v>8700</v>
      </c>
      <c r="E299" s="1422">
        <f>SUM(E20+E258+E272+E21)</f>
        <v>8700</v>
      </c>
      <c r="F299" s="1422">
        <v>0</v>
      </c>
      <c r="G299" s="1422">
        <f>SUM(F20+F258+F272+F21)</f>
        <v>8691.869999999999</v>
      </c>
      <c r="H299" s="1422">
        <v>0</v>
      </c>
      <c r="I299" s="1422">
        <f>SUM(G299:H299)</f>
        <v>8691.869999999999</v>
      </c>
    </row>
    <row r="300" spans="1:9" ht="12.75">
      <c r="A300" s="676">
        <v>3</v>
      </c>
      <c r="B300" s="1601">
        <v>750</v>
      </c>
      <c r="C300" s="675">
        <v>75075</v>
      </c>
      <c r="D300" s="697">
        <f t="shared" si="0"/>
        <v>7300</v>
      </c>
      <c r="E300" s="1422">
        <f>SUM(E38+E40+E67+E84+E122+E221)</f>
        <v>7300</v>
      </c>
      <c r="F300" s="1422">
        <v>0</v>
      </c>
      <c r="G300" s="1422">
        <f>SUM(F38+F40+F67+F84+F122+F221)</f>
        <v>7300</v>
      </c>
      <c r="H300" s="1422">
        <v>0</v>
      </c>
      <c r="I300" s="1422">
        <f>SUM(G300:H300)</f>
        <v>7300</v>
      </c>
    </row>
    <row r="301" spans="1:9" ht="12.75">
      <c r="A301" s="676">
        <v>4</v>
      </c>
      <c r="B301" s="1601"/>
      <c r="C301" s="675">
        <v>75095</v>
      </c>
      <c r="D301" s="697">
        <f t="shared" si="0"/>
        <v>0</v>
      </c>
      <c r="E301" s="1422">
        <f>SUM(0)</f>
        <v>0</v>
      </c>
      <c r="F301" s="1422">
        <v>0</v>
      </c>
      <c r="G301" s="1422">
        <v>0</v>
      </c>
      <c r="H301" s="1422">
        <v>0</v>
      </c>
      <c r="I301" s="1422">
        <v>0</v>
      </c>
    </row>
    <row r="302" spans="1:9" ht="12.75">
      <c r="A302" s="676">
        <v>5</v>
      </c>
      <c r="B302" s="1600">
        <v>754</v>
      </c>
      <c r="C302" s="675">
        <v>75412</v>
      </c>
      <c r="D302" s="697">
        <f t="shared" si="0"/>
        <v>39803.03</v>
      </c>
      <c r="E302" s="1422">
        <f>SUM(E23+E64+E73+E78+E136+E145+E173+E207+E237+E267+E276)</f>
        <v>27803.03</v>
      </c>
      <c r="F302" s="1422">
        <f>SUM(E41)</f>
        <v>12000</v>
      </c>
      <c r="G302" s="1422">
        <f>SUM(F23+F64+F73+F78+F136+F145+F173+F207+F237+F267+F276)</f>
        <v>27664.199999999997</v>
      </c>
      <c r="H302" s="1422">
        <f>SUM(F41)</f>
        <v>12000</v>
      </c>
      <c r="I302" s="1422">
        <f>SUM(G302:H302)</f>
        <v>39664.2</v>
      </c>
    </row>
    <row r="303" spans="1:9" ht="12.75">
      <c r="A303" s="676">
        <v>6</v>
      </c>
      <c r="B303" s="1600"/>
      <c r="C303" s="675">
        <v>75495</v>
      </c>
      <c r="D303" s="697">
        <f t="shared" si="0"/>
        <v>3000</v>
      </c>
      <c r="E303" s="1422">
        <f>SUM(E32)</f>
        <v>3000</v>
      </c>
      <c r="F303" s="1422">
        <v>0</v>
      </c>
      <c r="G303" s="1422">
        <f>SUM(F32)</f>
        <v>3000</v>
      </c>
      <c r="H303" s="1422">
        <v>0</v>
      </c>
      <c r="I303" s="1422">
        <f>SUM(G303:H303)</f>
        <v>3000</v>
      </c>
    </row>
    <row r="304" spans="1:9" ht="12.75">
      <c r="A304" s="676">
        <v>7</v>
      </c>
      <c r="B304" s="1600">
        <v>900</v>
      </c>
      <c r="C304" s="675">
        <v>90001</v>
      </c>
      <c r="D304" s="697">
        <f t="shared" si="0"/>
        <v>0</v>
      </c>
      <c r="E304" s="1422">
        <v>0</v>
      </c>
      <c r="F304" s="1422">
        <v>0</v>
      </c>
      <c r="G304" s="1422">
        <v>0</v>
      </c>
      <c r="H304" s="1422">
        <v>0</v>
      </c>
      <c r="I304" s="1422">
        <v>0</v>
      </c>
    </row>
    <row r="305" spans="1:9" ht="12.75">
      <c r="A305" s="676">
        <v>8</v>
      </c>
      <c r="B305" s="1600"/>
      <c r="C305" s="675">
        <v>90003</v>
      </c>
      <c r="D305" s="697">
        <f t="shared" si="0"/>
        <v>207966.65</v>
      </c>
      <c r="E305" s="1422">
        <f>SUM(E12+E25+E26+E35+E53+E54+E59+E71+E79+E81+E90+E95+E101+E109+E111+E118+E124+E130+E133+E139+E150+E152+E156+E162+E170+E177+E183+E193+E201+E214+E223+E229+E234+E243+E248+E256+E263+E271+E278+E180+E27+E36+E60+E61+E72+E91+E96+E102+E110+E125+E140+E157+E171+E178+E184+E185+E186+E187+E194+E202+E203+E215+E216+E235+E249+E250+E264+E279+E280+E13+E14+E15+E16+E37+E80+E103+E104+E105+E131+E132+E141+E158+E163+E195+E230+E204+E244+E257)</f>
        <v>207966.65</v>
      </c>
      <c r="F305" s="1422">
        <v>0</v>
      </c>
      <c r="G305" s="1422">
        <f>SUM(F12+F25+F26+F35+F53+F54+F59+F71+F79+F81+F90+F95+F101+F109+F111+F118+F124+F130+F133+F139+F150+F152+F156+F162+F170+F177+F183+F193+F201+F214+F223+F229+F234+F243+F248+F256+F263+F271+F278+F180+F27+F36+F60+F61+F72+F91+F96+F102+F110+F125+F140+F157+F171+F178+F184+F185+F186+F187+F194+F202+F203+F215+F216+F235+F249+F250+F264+F279+F280+F13+F14+F15+F16+F37+F80+F103+F104+F105+F131+F132+F141+F158+F163+F195+F230+F204+F244+F257)</f>
        <v>206294.1</v>
      </c>
      <c r="H305" s="1422">
        <v>0</v>
      </c>
      <c r="I305" s="1422">
        <f>SUM(G305:H305)</f>
        <v>206294.1</v>
      </c>
    </row>
    <row r="306" spans="1:9" ht="12.75">
      <c r="A306" s="676">
        <v>9</v>
      </c>
      <c r="B306" s="1600"/>
      <c r="C306" s="675">
        <v>90004</v>
      </c>
      <c r="D306" s="697">
        <f t="shared" si="0"/>
        <v>0</v>
      </c>
      <c r="E306" s="1422">
        <v>0</v>
      </c>
      <c r="F306" s="1422">
        <v>0</v>
      </c>
      <c r="G306" s="1422">
        <v>0</v>
      </c>
      <c r="H306" s="1422">
        <v>0</v>
      </c>
      <c r="I306" s="1422">
        <f>SUM(G306:H306)</f>
        <v>0</v>
      </c>
    </row>
    <row r="307" spans="1:9" ht="12.75">
      <c r="A307" s="676">
        <v>10</v>
      </c>
      <c r="B307" s="1600"/>
      <c r="C307" s="675">
        <v>90095</v>
      </c>
      <c r="D307" s="697">
        <f t="shared" si="0"/>
        <v>74451.02</v>
      </c>
      <c r="E307" s="1422">
        <f>SUM(E57+E89+E93+E113+E134+E143+E160+E165+E189+E190+E245+E282+E97)</f>
        <v>45451.020000000004</v>
      </c>
      <c r="F307" s="1422">
        <f>SUM(E107+E227)</f>
        <v>29000</v>
      </c>
      <c r="G307" s="1422">
        <f>SUM(F57+F89+F93+F113+F134+F143+F160+F165+F189+F190+F245+F282+F97)</f>
        <v>44705.70999999999</v>
      </c>
      <c r="H307" s="1422">
        <f>SUM(F107+F227)</f>
        <v>29000</v>
      </c>
      <c r="I307" s="1422">
        <f>SUM(G307:H307)</f>
        <v>73705.70999999999</v>
      </c>
    </row>
    <row r="308" spans="1:9" ht="12.75">
      <c r="A308" s="676">
        <v>11</v>
      </c>
      <c r="B308" s="1600"/>
      <c r="C308" s="675">
        <v>90015</v>
      </c>
      <c r="D308" s="697">
        <f t="shared" si="0"/>
        <v>27017</v>
      </c>
      <c r="E308" s="1422">
        <v>0</v>
      </c>
      <c r="F308" s="1422">
        <f>SUM(E22+E65+E75+E92+E115+E123+E232+E241+E261)</f>
        <v>27017</v>
      </c>
      <c r="G308" s="1422">
        <v>0</v>
      </c>
      <c r="H308" s="1422">
        <f>SUM(F22+F65+F75+F92+F115+F123+F232+F241+F261)</f>
        <v>23039.049999999996</v>
      </c>
      <c r="I308" s="1422">
        <f>SUM(G308:H308)</f>
        <v>23039.049999999996</v>
      </c>
    </row>
    <row r="309" spans="1:9" ht="12.75">
      <c r="A309" s="676">
        <v>12</v>
      </c>
      <c r="B309" s="1600">
        <v>921</v>
      </c>
      <c r="C309" s="675">
        <v>92109</v>
      </c>
      <c r="D309" s="697">
        <f t="shared" si="0"/>
        <v>299573.44999999995</v>
      </c>
      <c r="E309" s="1422">
        <f>SUM(E17+E28+E29+E30+E39+E42+E43+E46+E47+E48+E49+E50+E51+E52+E62+E63+E66+E74+E77+E83+E88+E98+E106+E112+E116+E117+E126+E128+E135+E138+E147+E151+E153+E159+E164+E166+E167+E169+E172+E174+E179+E181+E188+E191+E196+E197+E208+E212+E218+E224+E231+E236+E242+E251+E252+E260+E265+E266+E269+E273+E275+E281+E283+E284)</f>
        <v>288573.44999999995</v>
      </c>
      <c r="F309" s="1422">
        <f>SUM(E87+E121)</f>
        <v>11000</v>
      </c>
      <c r="G309" s="1423">
        <f>SUM(F17+F28+F29+F30+F39+F42+F43+F46+F47+F48+F49+F50+F51+F52+F62+F63+F66+F74+F77+F83+F88+F98+F106+F112+F116+F117+F126+F128+F135+F138+F147+F151+F153+F159+F164+F166+F167+F169+F172+F174+F179+F181+F188+F191+F196+F197+F208+F212+F218+F224+F231+F236+F242+F251+F252+F260+F265+F266+F269+F273+F275+F281+F283+F284)</f>
        <v>287186.73</v>
      </c>
      <c r="H309" s="1423">
        <f>SUM(F87+F121)</f>
        <v>6000</v>
      </c>
      <c r="I309" s="1422">
        <f>SUM(G309:H309)</f>
        <v>293186.73</v>
      </c>
    </row>
    <row r="310" spans="1:9" ht="12.75">
      <c r="A310" s="677">
        <v>13</v>
      </c>
      <c r="B310" s="1600"/>
      <c r="C310" s="666">
        <v>92116</v>
      </c>
      <c r="D310" s="697">
        <f t="shared" si="0"/>
        <v>0</v>
      </c>
      <c r="E310" s="1423">
        <v>0</v>
      </c>
      <c r="F310" s="1423">
        <v>0</v>
      </c>
      <c r="G310" s="1423">
        <v>0</v>
      </c>
      <c r="H310" s="1423">
        <v>0</v>
      </c>
      <c r="I310" s="1422">
        <v>0</v>
      </c>
    </row>
    <row r="311" spans="1:9" ht="12.75">
      <c r="A311" s="677">
        <v>14</v>
      </c>
      <c r="B311" s="675">
        <v>926</v>
      </c>
      <c r="C311" s="666">
        <v>92601</v>
      </c>
      <c r="D311" s="697">
        <f t="shared" si="0"/>
        <v>106400</v>
      </c>
      <c r="E311" s="1423">
        <f>SUM(E18+E19+E31+E33+E44+E56+E68+E69+E82+E129+E142+E149+E154+E175+E198+E209+E210+E217+E225+E238+E247+E259+E268+E274+E146+E85)</f>
        <v>89900</v>
      </c>
      <c r="F311" s="1423">
        <f>SUM(E55)</f>
        <v>16500</v>
      </c>
      <c r="G311" s="1422">
        <f>SUM(F18+F19+F31+F33+F44+F56+F68+F69+F82+F129+F142+F149+F154+F175+F198+F209+F210+F217+F225+F238+F247+F259+F268+F274+F146+F85)</f>
        <v>85679.11</v>
      </c>
      <c r="H311" s="1422">
        <f>SUM(F55)</f>
        <v>16500</v>
      </c>
      <c r="I311" s="1422">
        <f>SUM(G311:H311)</f>
        <v>102179.11</v>
      </c>
    </row>
    <row r="312" spans="1:9" ht="12.75">
      <c r="A312" s="1340" t="s">
        <v>519</v>
      </c>
      <c r="B312" s="1341"/>
      <c r="C312" s="1341"/>
      <c r="D312" s="1342">
        <f t="shared" si="0"/>
        <v>812183.7999999999</v>
      </c>
      <c r="E312" s="1424">
        <f>SUM(E298:E311)</f>
        <v>707666.7999999999</v>
      </c>
      <c r="F312" s="1424">
        <f>SUM(F298:F311)</f>
        <v>104517</v>
      </c>
      <c r="G312" s="1424">
        <f>SUM(G298:G311)</f>
        <v>690719.2899999999</v>
      </c>
      <c r="H312" s="1424">
        <f>SUM(H298:H311)</f>
        <v>94197.04999999999</v>
      </c>
      <c r="I312" s="1424">
        <f>SUM(I298:I311)</f>
        <v>784916.34</v>
      </c>
    </row>
  </sheetData>
  <sheetProtection/>
  <mergeCells count="26">
    <mergeCell ref="B298:B299"/>
    <mergeCell ref="B300:B301"/>
    <mergeCell ref="B302:B303"/>
    <mergeCell ref="B304:B308"/>
    <mergeCell ref="B309:B310"/>
    <mergeCell ref="E4:G4"/>
    <mergeCell ref="A6:H6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G7:G10"/>
    <mergeCell ref="E11:F11"/>
    <mergeCell ref="H7:H10"/>
    <mergeCell ref="E1:G1"/>
    <mergeCell ref="E2:G2"/>
    <mergeCell ref="E3:G3"/>
    <mergeCell ref="A7:A10"/>
    <mergeCell ref="B7:B10"/>
    <mergeCell ref="C7:C10"/>
    <mergeCell ref="D7:D10"/>
    <mergeCell ref="E7:F9"/>
  </mergeCells>
  <printOptions horizontalCentered="1"/>
  <pageMargins left="0.7086614173228347" right="0.5118110236220472" top="0.7480314960629921" bottom="0.7480314960629921" header="0.31496062992125984" footer="0.31496062992125984"/>
  <pageSetup fitToHeight="3" fitToWidth="1" orientation="portrait" paperSize="9" scale="5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j.losiewicz</dc:creator>
  <cp:keywords/>
  <dc:description/>
  <cp:lastModifiedBy>Jadwiga</cp:lastModifiedBy>
  <cp:lastPrinted>2020-04-06T08:41:44Z</cp:lastPrinted>
  <dcterms:modified xsi:type="dcterms:W3CDTF">2020-04-06T08:43:53Z</dcterms:modified>
  <cp:category/>
  <cp:version/>
  <cp:contentType/>
  <cp:contentStatus/>
</cp:coreProperties>
</file>