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4" activeTab="8"/>
  </bookViews>
  <sheets>
    <sheet name="zał.1" sheetId="1" r:id="rId1"/>
    <sheet name="zał.2" sheetId="2" r:id="rId2"/>
    <sheet name="zał.4" sheetId="3" r:id="rId3"/>
    <sheet name="zał.5" sheetId="4" r:id="rId4"/>
    <sheet name="zał.7- inwetycje" sheetId="5" r:id="rId5"/>
    <sheet name="zał. - 8 UE" sheetId="6" r:id="rId6"/>
    <sheet name="zał.9 - dotacje" sheetId="7" r:id="rId7"/>
    <sheet name="zał. 13 przeds." sheetId="8" r:id="rId8"/>
    <sheet name="zał. nr 10 FS" sheetId="9" r:id="rId9"/>
    <sheet name="ZAŁ. NR 12 ŚMIECI" sheetId="10" r:id="rId10"/>
    <sheet name="Zał. 11 och. śr." sheetId="11" r:id="rId11"/>
  </sheets>
  <definedNames>
    <definedName name="_xlnm.Print_Area" localSheetId="5">'zał. - 8 UE'!$A$1:$L$56</definedName>
    <definedName name="_xlnm.Print_Area" localSheetId="10">'Zał. 11 och. śr.'!$A$1:$J$56</definedName>
    <definedName name="_xlnm.Print_Area" localSheetId="7">'zał. 13 przeds.'!$A$1:$M$110</definedName>
    <definedName name="_xlnm.Print_Area" localSheetId="8">'zał. nr 10 FS'!$A$1:$I$289</definedName>
    <definedName name="_xlnm.Print_Area" localSheetId="9">'ZAŁ. NR 12 ŚMIECI'!$A$1:$I$32</definedName>
    <definedName name="_xlnm.Print_Area" localSheetId="1">'zał.2'!$A$1:$M$143</definedName>
    <definedName name="_xlnm.Print_Area" localSheetId="2">'zał.4'!$A$1:$I$130</definedName>
    <definedName name="_xlnm.Print_Area" localSheetId="4">'zał.7- inwetycje'!$A$1:$I$88</definedName>
    <definedName name="_xlnm.Print_Area" localSheetId="6">'zał.9 - dotacje'!$A$1:$M$79</definedName>
    <definedName name="_xlnm.Print_Titles" localSheetId="5">'zał. - 8 UE'!$8:$11</definedName>
    <definedName name="_xlnm.Print_Titles" localSheetId="10">'Zał. 11 och. śr.'!$20:$22</definedName>
    <definedName name="_xlnm.Print_Titles" localSheetId="7">'zał. 13 przeds.'!$4:$6</definedName>
    <definedName name="_xlnm.Print_Titles" localSheetId="8">'zał. nr 10 FS'!$8:$12</definedName>
    <definedName name="_xlnm.Print_Titles" localSheetId="9">'ZAŁ. NR 12 ŚMIECI'!$8:$10</definedName>
    <definedName name="_xlnm.Print_Titles" localSheetId="1">'zał.2'!$9:$11</definedName>
    <definedName name="_xlnm.Print_Titles" localSheetId="2">'zał.4'!$8:$12</definedName>
    <definedName name="_xlnm.Print_Titles" localSheetId="4">'zał.7- inwetycje'!$5:$8</definedName>
    <definedName name="_xlnm.Print_Titles" localSheetId="6">'zał.9 - dotacje'!$8:$10</definedName>
  </definedNames>
  <calcPr fullCalcOnLoad="1"/>
</workbook>
</file>

<file path=xl/sharedStrings.xml><?xml version="1.0" encoding="utf-8"?>
<sst xmlns="http://schemas.openxmlformats.org/spreadsheetml/2006/main" count="1427" uniqueCount="893">
  <si>
    <t>Załącznik nr 1</t>
  </si>
  <si>
    <t xml:space="preserve">    Dział</t>
  </si>
  <si>
    <t>Wyszczególnienie</t>
  </si>
  <si>
    <t>% wykonanie planu</t>
  </si>
  <si>
    <t xml:space="preserve">Struktura dochodów </t>
  </si>
  <si>
    <t>1.</t>
  </si>
  <si>
    <t>2.</t>
  </si>
  <si>
    <t>3.</t>
  </si>
  <si>
    <t>4.</t>
  </si>
  <si>
    <t>5.</t>
  </si>
  <si>
    <t>6.</t>
  </si>
  <si>
    <t>7.</t>
  </si>
  <si>
    <t>010</t>
  </si>
  <si>
    <t xml:space="preserve"> Rolnictwo i łowiectwo</t>
  </si>
  <si>
    <t>020</t>
  </si>
  <si>
    <t xml:space="preserve"> Leśnictwo</t>
  </si>
  <si>
    <t>Transport i łączność</t>
  </si>
  <si>
    <t>-</t>
  </si>
  <si>
    <t xml:space="preserve">Gospodarka mieszkaniowa </t>
  </si>
  <si>
    <t>Działalność usługowa</t>
  </si>
  <si>
    <t xml:space="preserve"> Administracja publiczna</t>
  </si>
  <si>
    <t xml:space="preserve"> Urzędy naczelnych organów władzy państwowej </t>
  </si>
  <si>
    <t xml:space="preserve"> kontroli  i ochrony prawa oraz sądownictwa </t>
  </si>
  <si>
    <t>Obrona narodowa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</si>
  <si>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</si>
  <si>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</si>
  <si>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</si>
  <si>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</si>
  <si>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</si>
  <si>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>Obsługa długu publicznego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</si>
  <si>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</si>
  <si>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</si>
  <si>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</si>
  <si>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</si>
  <si>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</si>
  <si>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</si>
  <si>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 xml:space="preserve"> Ogółem dochody:</t>
  </si>
  <si>
    <t>Załącznik nr 2</t>
  </si>
  <si>
    <t xml:space="preserve">     Lp.</t>
  </si>
  <si>
    <t>§</t>
  </si>
  <si>
    <t xml:space="preserve">               Wyszczególnienie</t>
  </si>
  <si>
    <t>Plan</t>
  </si>
  <si>
    <t>Wykonanie</t>
  </si>
  <si>
    <t>w tym</t>
  </si>
  <si>
    <t>% wykonania planu</t>
  </si>
  <si>
    <t>Struktura</t>
  </si>
  <si>
    <t>wg uchwały budżetowej</t>
  </si>
  <si>
    <t>po zmianach</t>
  </si>
  <si>
    <t>Dochody 
bieżące</t>
  </si>
  <si>
    <t>(kol.6/5)</t>
  </si>
  <si>
    <t xml:space="preserve">      I.</t>
  </si>
  <si>
    <t>DOCHODY  WŁASNE, w tym: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</si>
  <si>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</si>
  <si>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</si>
  <si>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</si>
  <si>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</si>
  <si>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</si>
  <si>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</si>
  <si>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</si>
  <si>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</si>
  <si>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</si>
  <si>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</si>
  <si>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</si>
  <si>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</si>
  <si>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</si>
  <si>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</si>
  <si>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>2. wpływy z opłat:</t>
  </si>
  <si>
    <t>0370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</si>
  <si>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</si>
  <si>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</si>
  <si>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</si>
  <si>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</si>
  <si>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</si>
  <si>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</si>
  <si>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</si>
  <si>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wydawanie zezwoleń na sprzedaż alkoholu</t>
  </si>
  <si>
    <t>0490</t>
  </si>
  <si>
    <t>renta planistyczna</t>
  </si>
  <si>
    <t>opłata za zajęcie pasa drogowego</t>
  </si>
  <si>
    <t>0400</t>
  </si>
  <si>
    <t xml:space="preserve">wpływy z opłaty produktowej </t>
  </si>
  <si>
    <t>0690</t>
  </si>
  <si>
    <t xml:space="preserve">wpływy z różnych opłat - za korzystanie ze środowiska </t>
  </si>
  <si>
    <t>wpływy z róznych opłat - z NFOŚ i GW na dofinans. w zakresie zbierania pojazdów wycofanych z eksploatacji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</si>
  <si>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</si>
  <si>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0830</t>
  </si>
  <si>
    <t xml:space="preserve">4. dochody z majątku gminy:                                                  </t>
  </si>
  <si>
    <t>0750</t>
  </si>
  <si>
    <t>0760</t>
  </si>
  <si>
    <t>0770</t>
  </si>
  <si>
    <t xml:space="preserve">wpływy z tytułu odpłatnego nabycia prawa własności oraz prawa użytkowania wieczystego nieruchomości </t>
  </si>
  <si>
    <t>0870</t>
  </si>
  <si>
    <t>2360</t>
  </si>
  <si>
    <t xml:space="preserve">6. wpływy z odsetek :                                                                                                                   </t>
  </si>
  <si>
    <t>0910</t>
  </si>
  <si>
    <t>odsetki od nieterminowych wpłat z tytułu podatków i opłat</t>
  </si>
  <si>
    <t>0920</t>
  </si>
  <si>
    <t>pozostałe odsetki</t>
  </si>
  <si>
    <t xml:space="preserve">7. dotacje od innych j.s.t.                                                                                                                       </t>
  </si>
  <si>
    <t>6630</t>
  </si>
  <si>
    <t>6207</t>
  </si>
  <si>
    <t>dotacje celowe w ramach programów finansowanych z udziałem środków europejskich ...  - Gminne studio nagrań"</t>
  </si>
  <si>
    <t>0010</t>
  </si>
  <si>
    <t>podatek dochodowy od osób fizycznych</t>
  </si>
  <si>
    <t>0020</t>
  </si>
  <si>
    <t>podatek  dochodowy od osób prawnych</t>
  </si>
  <si>
    <t>6290</t>
  </si>
  <si>
    <t>0570</t>
  </si>
  <si>
    <t>0580</t>
  </si>
  <si>
    <t>wpływy z tytułu kar od osób prawnych - kara umowna za nieterminowe przekazanie dokumentacji projektowej</t>
  </si>
  <si>
    <t>0970</t>
  </si>
  <si>
    <t xml:space="preserve">wpływy z różnych dochodów  </t>
  </si>
  <si>
    <t>2700</t>
  </si>
  <si>
    <t>środki dla Gimnazjum w Lutomi D z Funduszu Regionu Wałbrzyskiego na wymianę oświetlenia w Sali gimnastycznej</t>
  </si>
  <si>
    <t>2703</t>
  </si>
  <si>
    <t>środki na dofinansowanie własnych zadań bieżących gmin- grant z USA na realizację projektu "English teaching"</t>
  </si>
  <si>
    <t>II.</t>
  </si>
  <si>
    <t>SUBWENCJA, w tym:</t>
  </si>
  <si>
    <t>2920</t>
  </si>
  <si>
    <t>subwencje ogólne z budżetu państwa (część oświatowa)</t>
  </si>
  <si>
    <t>subwencje ogólne z budżetu państwa (część wyrównawcza)</t>
  </si>
  <si>
    <t>2750</t>
  </si>
  <si>
    <t>środki na uzupełnienie dochodów gmin</t>
  </si>
  <si>
    <t>III.</t>
  </si>
  <si>
    <t>DOTACJE Z BUDŻETU PAŃSTWA, w tym:</t>
  </si>
  <si>
    <t>2010</t>
  </si>
  <si>
    <t>dotacje celowe z budżetu państwa na realizację zadań bieżących z zakresu administracji rządowej oraz innych zadań zleconych gminie ustawami</t>
  </si>
  <si>
    <t>2020</t>
  </si>
  <si>
    <t>2030</t>
  </si>
  <si>
    <t>dotacje celowe z budżetu państwa na realizację własnych zadań bieżących gmin</t>
  </si>
  <si>
    <t>2040</t>
  </si>
  <si>
    <t>dotacje celowe otrzymane z budżetu państwa na realizację zadań bieżących gmin z zakresu edukacyjnej opieki wychowawczej finansowanych w załości przez budżet państwa w ramach programów rządowych</t>
  </si>
  <si>
    <t>6330</t>
  </si>
  <si>
    <t>dotacje celowe z budżetu państwa na realizację inwestycji i zakupów inwestycyjnych gmin</t>
  </si>
  <si>
    <t>RAZEM</t>
  </si>
  <si>
    <t>Załącznik nr 4</t>
  </si>
  <si>
    <t xml:space="preserve">                                   </t>
  </si>
  <si>
    <t>Dotacje na realizację zadań zleconych</t>
  </si>
  <si>
    <t xml:space="preserve">Dział </t>
  </si>
  <si>
    <t>Rozdział</t>
  </si>
  <si>
    <t>Paragraf</t>
  </si>
  <si>
    <t xml:space="preserve">Plan po </t>
  </si>
  <si>
    <t xml:space="preserve">% </t>
  </si>
  <si>
    <t>Wydatki</t>
  </si>
  <si>
    <t>zmianach</t>
  </si>
  <si>
    <t>wykonania</t>
  </si>
  <si>
    <t>bieżące</t>
  </si>
  <si>
    <t>inwestycyjne</t>
  </si>
  <si>
    <t>Rolnictwo i łowiectwo</t>
  </si>
  <si>
    <t>01095</t>
  </si>
  <si>
    <t>Pozostała działalność</t>
  </si>
  <si>
    <t xml:space="preserve">razem dział 010 </t>
  </si>
  <si>
    <t xml:space="preserve">Administracja publiczna </t>
  </si>
  <si>
    <t xml:space="preserve">Urzędy wojewódzkie </t>
  </si>
  <si>
    <t>razem dział 750</t>
  </si>
  <si>
    <t xml:space="preserve">Urzędy naczelnych organów władzy państwowej, kontroli i ochrony prawa </t>
  </si>
  <si>
    <t xml:space="preserve"> oraz sądownictwa</t>
  </si>
  <si>
    <t>razem dział 751</t>
  </si>
  <si>
    <t>Pozostałe wydatki obronne</t>
  </si>
  <si>
    <t>razem dział 752</t>
  </si>
  <si>
    <t>Bezpieczeństwo publiczne i ochrona przeciwpożarowa</t>
  </si>
  <si>
    <t>Obrona cywilna</t>
  </si>
  <si>
    <t>razem dział 754</t>
  </si>
  <si>
    <t>Opieka społeczna</t>
  </si>
  <si>
    <t>Ośrodki pomocy społecznej</t>
  </si>
  <si>
    <t xml:space="preserve">dotacje celowe otrzymane z budżetu państwa na </t>
  </si>
  <si>
    <t xml:space="preserve">realizację zadań bieżących z zakresu administracji </t>
  </si>
  <si>
    <t>razem dział 852</t>
  </si>
  <si>
    <t>Ogółem</t>
  </si>
  <si>
    <t>Lp.</t>
  </si>
  <si>
    <t>Dział</t>
  </si>
  <si>
    <t>75011 - Urzędy wojewódzkie</t>
  </si>
  <si>
    <t>0980</t>
  </si>
  <si>
    <t>* kwota wykonana zgodna ze sprawozdaniem Rb- 27S</t>
  </si>
  <si>
    <t>Załącznik nr 5</t>
  </si>
  <si>
    <t>Plan po zmianach</t>
  </si>
  <si>
    <t>w tym:</t>
  </si>
  <si>
    <t xml:space="preserve">bieżące </t>
  </si>
  <si>
    <t>majątkowe</t>
  </si>
  <si>
    <t>400</t>
  </si>
  <si>
    <t>Wytwarzanie i zaopatrywanie w energię elektryczną, gaz i wodę</t>
  </si>
  <si>
    <t>Działalnośc usługowa</t>
  </si>
  <si>
    <t>Administracja publiczna</t>
  </si>
  <si>
    <t>Urzędy naczelnych organów władzy państwowej, kontroli i ochrony prawa oraz sądownictwa</t>
  </si>
  <si>
    <t>Bezpieczeństwo publiczne i ochrona</t>
  </si>
  <si>
    <t>przeciwpożarowa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</si>
  <si>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</si>
  <si>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</si>
  <si>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</si>
  <si>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</si>
  <si>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</si>
  <si>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</si>
  <si>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</si>
  <si>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x</t>
  </si>
  <si>
    <t xml:space="preserve"> Ogółem wydatki:</t>
  </si>
  <si>
    <t>Załącznik nr 7</t>
  </si>
  <si>
    <t>L.p.</t>
  </si>
  <si>
    <t>Struktura wydatków mająt-
kowych</t>
  </si>
  <si>
    <t>9</t>
  </si>
  <si>
    <t>01010</t>
  </si>
  <si>
    <t xml:space="preserve">RAZEM DZIAŁ 010 - Rolnictwo i łowiectwo </t>
  </si>
  <si>
    <t>RAZEM DZIAŁ 600 - Transport i łączność</t>
  </si>
  <si>
    <t>70005</t>
  </si>
  <si>
    <t>RAZEM DZIAŁ 700 - Gospodarka mieszkaniowa</t>
  </si>
  <si>
    <t>RAZEM DZIAŁ 750 - Administracja publiczna</t>
  </si>
  <si>
    <t>RAZEM DZIAŁ 801 - Oświata i wychowanie</t>
  </si>
  <si>
    <t>RAZEM DZIAŁ 851 - Ochrona zdrowia</t>
  </si>
  <si>
    <t>Zadania inwestycyjne w ramach porządkowania gospodarki wodno- ściekowej w gminie</t>
  </si>
  <si>
    <t>RAZEM DZIAŁ 900 - Gospodarka komunalna
 i ochrona środowiska</t>
  </si>
  <si>
    <t>92109</t>
  </si>
  <si>
    <t>RAZEM DZIAŁ 921 - Kultura i ochrona dziedzictwa narodowego</t>
  </si>
  <si>
    <t>RAZEM DZIAŁ 926 - Kultura fizyczna</t>
  </si>
  <si>
    <t>OGÓŁEM</t>
  </si>
  <si>
    <t>Załącznik nr 8</t>
  </si>
  <si>
    <t>Wydatki wg źródeł</t>
  </si>
  <si>
    <t>środki własne</t>
  </si>
  <si>
    <t>dotacje</t>
  </si>
  <si>
    <t>dochody
własne</t>
  </si>
  <si>
    <t>RPO/PROW/
FS</t>
  </si>
  <si>
    <t>8.</t>
  </si>
  <si>
    <t>WYDATKI BIEŻĄCE, w tym:</t>
  </si>
  <si>
    <t xml:space="preserve">RAZEM DZIAŁ </t>
  </si>
  <si>
    <t>WYDATKI MAJĄTKOWE, w tym:</t>
  </si>
  <si>
    <t>01041</t>
  </si>
  <si>
    <t>750</t>
  </si>
  <si>
    <t>75095</t>
  </si>
  <si>
    <t>Gminne studio nagrań  w ramach PROW działania programu LEADER</t>
  </si>
  <si>
    <t>80110</t>
  </si>
  <si>
    <t>Załącznik nr 9</t>
  </si>
  <si>
    <t>Rozdz.</t>
  </si>
  <si>
    <t>z tego dotacja:</t>
  </si>
  <si>
    <t>%
wykonania
planu</t>
  </si>
  <si>
    <t>Uwagi</t>
  </si>
  <si>
    <t>podmiotowa</t>
  </si>
  <si>
    <t>celowa</t>
  </si>
  <si>
    <t>(9/6)</t>
  </si>
  <si>
    <t>I. Jednostki sektora finansów publicznych</t>
  </si>
  <si>
    <t>a/ bieżące</t>
  </si>
  <si>
    <t>b/ majątkowe</t>
  </si>
  <si>
    <t>1. Samorządowe instytucje kultury</t>
  </si>
  <si>
    <t>a/ bieżące, w tym:</t>
  </si>
  <si>
    <t>Gminny Ośrodek Kultury, Sportu i Rekreacji</t>
  </si>
  <si>
    <t>Biblioteka Publiczna Gminy Świdnica</t>
  </si>
  <si>
    <t>b/ majątkowe, w tym:</t>
  </si>
  <si>
    <t>II. Jednostki spoza sektora finansów publicznych</t>
  </si>
  <si>
    <t>1. Pozostałe podmioty</t>
  </si>
  <si>
    <t>Ochrona zwierząt</t>
  </si>
  <si>
    <t>Zadania w zakresie kultury, sztuki i edukacji</t>
  </si>
  <si>
    <t>Zadania w zakresie kultury fizycznej</t>
  </si>
  <si>
    <t>Razem dotacje</t>
  </si>
  <si>
    <t>Załącznik nr 11</t>
  </si>
  <si>
    <t>6050</t>
  </si>
  <si>
    <t>RAZEM DZIAŁ 010</t>
  </si>
  <si>
    <t>Eksploatacja kubłów na przystankach autobusowych</t>
  </si>
  <si>
    <t>RAZEM DZIAŁ 900</t>
  </si>
  <si>
    <t>Jednostka odpowiedzialna lub koordynująca</t>
  </si>
  <si>
    <t>Okres realizacji (programu, zadania, umowy)</t>
  </si>
  <si>
    <t>Łączne nakłady finansowe</t>
  </si>
  <si>
    <t>Limit zobowiązań</t>
  </si>
  <si>
    <t>od</t>
  </si>
  <si>
    <t>do</t>
  </si>
  <si>
    <t>Wieloletnie programy, projekty lub zadania razem, z tego:</t>
  </si>
  <si>
    <t>1.1.</t>
  </si>
  <si>
    <t>- wydatki bieżące</t>
  </si>
  <si>
    <t>1.2.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</si>
  <si>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</si>
  <si>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</si>
  <si>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</si>
  <si>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</si>
  <si>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</si>
  <si>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</si>
  <si>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Program Operacyjny Infrastruktura i Środowisko</t>
  </si>
  <si>
    <t>- wydatki majątkowe</t>
  </si>
  <si>
    <t>2)</t>
  </si>
  <si>
    <t>Program Operacyjny Kapitał Ludzki</t>
  </si>
  <si>
    <t>3)</t>
  </si>
  <si>
    <t>Program Rozwoju Obszarów Wiejskich</t>
  </si>
  <si>
    <t>Urząd Gminy</t>
  </si>
  <si>
    <t>b)</t>
  </si>
  <si>
    <t>program (nazwa …. + wyszczególnienie wydatków na jego realizację)</t>
  </si>
  <si>
    <t>c)</t>
  </si>
  <si>
    <t>wieloletnie pozostałe programy, projekty lub zadania - razem, z tego:</t>
  </si>
  <si>
    <t>z tego:</t>
  </si>
  <si>
    <t>zadania wieloletnie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</si>
  <si>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</si>
  <si>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</si>
  <si>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>Umowa- licencje progr. komputerowych, w tym:</t>
  </si>
  <si>
    <t>Umowy - ubezpieczenie mienia, w tym:</t>
  </si>
  <si>
    <t>e)</t>
  </si>
  <si>
    <t>wieloletnie gwarancje i poręczenia udzielane przez j.s.t. - razem - wydatki bieżące, z tego:</t>
  </si>
  <si>
    <t>Umowa (nazwa + wyszczególnienie wydatków na program) …. - razem</t>
  </si>
  <si>
    <t>Nazwa przedsięwzięcia/ zadania</t>
  </si>
  <si>
    <t>Zmiany
 planu</t>
  </si>
  <si>
    <t>Plan po
zmianach</t>
  </si>
  <si>
    <t>I.</t>
  </si>
  <si>
    <t>Wdatki bieżące:</t>
  </si>
  <si>
    <t>II</t>
  </si>
  <si>
    <t>Wydatki majątkowe:</t>
  </si>
  <si>
    <t xml:space="preserve">Razem realizacja </t>
  </si>
  <si>
    <t>Załącznik nr 12</t>
  </si>
  <si>
    <t>Realizacja programów, przedsięwzięć oraz wieloletnich zadań inwestycyjnych przebiegała terminowo.</t>
  </si>
  <si>
    <t>opłata za gospodarowanie odpadami</t>
  </si>
  <si>
    <t xml:space="preserve">środki na dofinansowanie własnych inwestycji gmin pozyskane z innych źródeł (wpłaty za przyłącza wodociągowe i kanalizacyjne)                                                                                    </t>
  </si>
  <si>
    <t>6280</t>
  </si>
  <si>
    <t xml:space="preserve">środki z ANR - pomoc finansowa  bezzwrotna </t>
  </si>
  <si>
    <t>środki  z WFOŚ  i GW na inw. Pn. "Budowa kanalizacji w Gminie, w tym Jagodnik, Bileścin, Komorów"</t>
  </si>
  <si>
    <t>wpływy z tytułu kar od osób fizycznych - za zniszenie ławki na placu zabaw w Opoczce</t>
  </si>
  <si>
    <t>2460</t>
  </si>
  <si>
    <t>środki z ANR - pomoc finansowa  bezzwrotna na realizację zadań bieżących</t>
  </si>
  <si>
    <t>Dodatki mieszkaniowe</t>
  </si>
  <si>
    <t>Komendy wojewódzkie Policji</t>
  </si>
  <si>
    <t xml:space="preserve">Gmina Wałbrzych </t>
  </si>
  <si>
    <t xml:space="preserve">DOCHODY </t>
  </si>
  <si>
    <t xml:space="preserve"> Wyszczególnienie</t>
  </si>
  <si>
    <t>Opłata za gospodarowanie odpadami</t>
  </si>
  <si>
    <t xml:space="preserve">Termomodernizacja Wiejskiego Domu Kultury w Bystrzycy Górnej </t>
  </si>
  <si>
    <t>6059</t>
  </si>
  <si>
    <t>RAZEM DZIAŁ 921</t>
  </si>
  <si>
    <t>WYDATKI</t>
  </si>
  <si>
    <t>900</t>
  </si>
  <si>
    <t>90002</t>
  </si>
  <si>
    <t>4300</t>
  </si>
  <si>
    <t>Opłata za korzystanie ze środowiska</t>
  </si>
  <si>
    <t>90019</t>
  </si>
  <si>
    <t>Akcja edukacyjna</t>
  </si>
  <si>
    <t>DOCHODY</t>
  </si>
  <si>
    <t>budowa Sali gimnastycznej przy szkole Podstawowej 
w Grodziszczu</t>
  </si>
  <si>
    <t>wpływy z różnych opłat  (koszty upomnienia) - GOPS</t>
  </si>
  <si>
    <t>wpływy z tytułu przekształcenia użytkowania wieczystego przysługującego osobom fizycznym 
w prawo własności</t>
  </si>
  <si>
    <t>8. środki z programów finansowanych 
z udziałem środków europejskich</t>
  </si>
  <si>
    <t>Wydatki  związane z gospodarką ściekowa
 i ochroną wód</t>
  </si>
  <si>
    <t xml:space="preserve">Kultura fizyczna </t>
  </si>
  <si>
    <t>5. dochody należne gminie z tytułu dochodów uzyskiwanych na rzecz budżetu państwa 
w związku z realizacją zadań z zakresu administracji rządowej i innych zadań zleconych ustawami</t>
  </si>
  <si>
    <t>razem dział 801</t>
  </si>
  <si>
    <t>Zadania inwestycyjne w ramach PROW na lata 2014 - 2020</t>
  </si>
  <si>
    <t xml:space="preserve">Wykup działek </t>
  </si>
  <si>
    <t>700</t>
  </si>
  <si>
    <t>90005</t>
  </si>
  <si>
    <t>Fundacja Pomocy Dzieciom i Młodzieży "Salvator" - Punkt Przedszkolny w Lubachowie</t>
  </si>
  <si>
    <t>Fundacja Pomocy Dzieciom i Młodzieży "Salvator" - Punkt Przedszkolny w Komorowie</t>
  </si>
  <si>
    <t xml:space="preserve">Pozostałe zadania w zakresie ochrony zdrowia </t>
  </si>
  <si>
    <t>Wsparcie realizacji zadań gminy z zakresu działania na rzecz osób chorych i niepełnosprawnych oraz pomoc ich rodzinom</t>
  </si>
  <si>
    <t>środki z Polsko - Amerykańskiej Fundacji Wolności na projekt "Our surroundings" w ramach programu English Teaching</t>
  </si>
  <si>
    <t>Modernizacja oświetlenia w gminie</t>
  </si>
  <si>
    <t>Wynagrodzenia pracowników Zespołu Gospodarowania Odpadami</t>
  </si>
  <si>
    <t>75023</t>
  </si>
  <si>
    <t>4010</t>
  </si>
  <si>
    <t>4040</t>
  </si>
  <si>
    <t>4110</t>
  </si>
  <si>
    <t>4120</t>
  </si>
  <si>
    <t>4170</t>
  </si>
  <si>
    <t>Umowy zlecenia</t>
  </si>
  <si>
    <t>Składki na ubezpieczenia społeczne i Fundusz Pracy</t>
  </si>
  <si>
    <t xml:space="preserve">Zakupy materiałów i wyposażenia </t>
  </si>
  <si>
    <t>4210</t>
  </si>
  <si>
    <t>Szkolenia pracowników ZGO</t>
  </si>
  <si>
    <t>4700</t>
  </si>
  <si>
    <t>2020 rok</t>
  </si>
  <si>
    <t xml:space="preserve">Regionalny Program Operacyjny </t>
  </si>
  <si>
    <t>dotacje celowe otrzymane z budżetu państwa na zadania bieżące realizowane przez gminę na podstawie porozumień  z organami administracji rządowej</t>
  </si>
  <si>
    <t>Kwota dochodów  j.s.t. (plan) związana z realizacją zadań 
z zakresu administracji rządowej  (§2360)</t>
  </si>
  <si>
    <t>Kwota dochodów (plan) związana 
z realizacją zadań 
z zakresu administracji rządowej podlegająca przekazaniu do budżetu państwa</t>
  </si>
  <si>
    <t>0550</t>
  </si>
  <si>
    <t>wpływy z opłat z tytułu użytkowania wieczystego nieruchomości</t>
  </si>
  <si>
    <t>opłata reklamowa</t>
  </si>
  <si>
    <t>wpływy z usług (usługi stołówki szkolnej, usługi opiekuńcze, usługi schroniska)</t>
  </si>
  <si>
    <t>środki z WFOŚ i GW na dofinansowanie działań zwalczania barszczu Sosnowskiego - zakup ciągnika z osprzętem</t>
  </si>
  <si>
    <t>Budowa i modernizacja dróg lokalnych w ramach PROW na lata 2014 - 2020</t>
  </si>
  <si>
    <t>Odnowa Dolośląskiej Wsi</t>
  </si>
  <si>
    <t>600</t>
  </si>
  <si>
    <t>60016</t>
  </si>
  <si>
    <t>Termomodernizacja budynków użyteczności publicznej w Gminie Świdnica 
w ramach RPO ZIT AW na lata 2014- 2020</t>
  </si>
  <si>
    <t>0660</t>
  </si>
  <si>
    <t>2060</t>
  </si>
  <si>
    <t>6340</t>
  </si>
  <si>
    <t xml:space="preserve">9. środki otrzymane z państwowych funduszy celowych </t>
  </si>
  <si>
    <t>6260</t>
  </si>
  <si>
    <t>40002</t>
  </si>
  <si>
    <t xml:space="preserve">RAZEM DZIAŁ 400 - Wytwarzanie i zaopatrywanie 
w energię elektryczną, gaz i wodę </t>
  </si>
  <si>
    <t>Rozwój e-usług publicznych w Gminie Świdnica</t>
  </si>
  <si>
    <t>Podróże służbowe krajowe</t>
  </si>
  <si>
    <t>4410</t>
  </si>
  <si>
    <t xml:space="preserve">pomoc finansowa - budowa chodników przy drogach powiatowych na terenie Gminy Świdnica
</t>
  </si>
  <si>
    <t>wpływy z opłat za korzystanie z wychowania przedszkolnego</t>
  </si>
  <si>
    <t>dochody z najmu i dzierżawy składników majątkowych Skarbu Państwa, j.s.t. lub innych jednostek zaliczanych do sektora finansów publicznych oraz innych umów o podobnym charakterze</t>
  </si>
  <si>
    <t>dotacje celowe w ramach programów finansowanych z udziałem środków europejskich ... - budowa kanalizacji sanitarnej dla systemu Lutomia wraz z oczyszczalnią ścieków</t>
  </si>
  <si>
    <t>10. środki otrzymane od pozostałych jednostek zaliczanych do sektora finansów publicznych, 
w tym:</t>
  </si>
  <si>
    <t>dotacje celowe otrzymane z budżetu państwa na inwestycje i zakupy inwestycyjne z zakresu administracji rządowej zlecone gminom,  związane z realizacją świadczenia wychowawczego stanowiacego pomoc państwa w wychowaniu dzieci</t>
  </si>
  <si>
    <t xml:space="preserve">* zwrot podatku akcyzowego  zawartego w cenie oleju napędowego wykorzystywanego do produkcji rolniczej oraz zwrot kosztów na obsługę tego zadania </t>
  </si>
  <si>
    <t>dotacje celowe otrzymane z budżetu państwa na realizację zadań bieżących 
z zakresu administracji rządowej oraz innych zadań zleconych gminie ustawami, w tym:</t>
  </si>
  <si>
    <t>*wynagrodzenia oraz pochodne od wynagrodzeń osób realizujących zadania 
w zakresie spraw obywatelskich</t>
  </si>
  <si>
    <t>*realizacja pozostałych wydatków obronnych</t>
  </si>
  <si>
    <t>* realizacja wydatków na obronę cywilną</t>
  </si>
  <si>
    <t>* wynagrodzenie za sprawowanie opieki oraz na obsługę tego zadania</t>
  </si>
  <si>
    <t>Usuwanie skutków klęsk żywiołowych</t>
  </si>
  <si>
    <t>* zasiłki celowe dla osób i rodzin poszkodowanych w wyniku zdażęń klęski żywiołowej (porywiste wiatry), które wystąpiły w okresie od 30 marca do 2 kwietnia 2015 r.</t>
  </si>
  <si>
    <t>* zadania związane z przyznaniem "Karty dużej rodziny"</t>
  </si>
  <si>
    <t>* dodatek do świadczenia pielęgnacyjnego w ramach Rządowego programu wspierania osób uprawnionych do świadczeń pielęgnacyjnych</t>
  </si>
  <si>
    <t>przebudowa systemu melioracji na terenie Gminy</t>
  </si>
  <si>
    <t>wdrożenie planu gospodarki niskoemisyjnej Gminy Świdnica</t>
  </si>
  <si>
    <t>Dotacja celowa dla Gminy Wałbrzych na partycypację w kosztach funkcjonowania Instytucji Pośredniczącej Aglomeracji Wałbrzyskiej</t>
  </si>
  <si>
    <t>Kompleksowa termomodernizacja budynków użyteczności publicznej 
w Gminie Świdnica: Szkoły Podstawowej w Pszennie oraz Szkoły Podstawowej w Grodziszczu</t>
  </si>
  <si>
    <t xml:space="preserve">Kompleksowa termomodernizacja budynków użyteczności publicznej 
w Gminie Świdnica: świetlicy wiejskiej w Witoszowie Dolnym oraz budynku oświaty i kultury w Bystrzycy Dolnej </t>
  </si>
  <si>
    <t>2021 rok</t>
  </si>
  <si>
    <t>zadania inwestycyjne w ramach PROW na lata 2014 - 2020</t>
  </si>
  <si>
    <t>budowa budynku w Pszennie przy ul. Wrocławskiej</t>
  </si>
  <si>
    <t>Budowa budynku w Pszennie przy ul. Wrocławskiej</t>
  </si>
  <si>
    <t>Zakup fotopułapki</t>
  </si>
  <si>
    <t>2. Pozostałe podmioty sektora finansów publicznych</t>
  </si>
  <si>
    <t>Starostwo Powiatowe w Świdnicy</t>
  </si>
  <si>
    <t xml:space="preserve">Fundacja Edukacji Przedszkolnej - Punkt Przedszkolny w Lutomi Grn. II </t>
  </si>
  <si>
    <t>Edukacja przedszkolna dzieci posiadających orzeczenia 
o niepełnosprawności</t>
  </si>
  <si>
    <t>Niepubliczne Przedszkole "Brylancik" 
w Boleścinie</t>
  </si>
  <si>
    <t>Budowa kanalizacji sanitarnej w  Wilkowie i Makowicach wraz z oczyszczalnią ścieków w ramach PROW na lata 2014 - 2020</t>
  </si>
  <si>
    <t xml:space="preserve">Budowa kanalizacji sanitarnej wraz z oczyszczalnią ścieków dla aglomeracji Lutomia Dolna  w ramach RPO ZIT AW na lata 2014 - 2020 </t>
  </si>
  <si>
    <t>80101</t>
  </si>
  <si>
    <t>Poprawa warunków nauczania poprzez zakup wyposażenia oraz rozbudowę infrastruktury edukacyjnej przy Gimnazjum w Witoszowie Dolnym w ramach RPO ZIT AW na lata 2014 -2020</t>
  </si>
  <si>
    <t>Budowa i modernizacja dróg i chodników w gminie, w tym zagospodarowanie terenu przy budynku Urzędu Gminy</t>
  </si>
  <si>
    <t>70004</t>
  </si>
  <si>
    <t>RAZEM DZIAŁ 754 - Bezpieczeństwo publuiczne i ochrona przeciwpożarowa</t>
  </si>
  <si>
    <t>Niepubliczne Przedszkole "Zielona kraina" 
w Krzyżowej</t>
  </si>
  <si>
    <t>Niepubliczne Przedszkole Brylancik 
w Boleścinie</t>
  </si>
  <si>
    <t>Fundacja Pomocy Dzieciom i Młodzieży "Salvator" - Punkt Przedszkolny w Bojanicach</t>
  </si>
  <si>
    <t>Edukacja przedszkolna dzieci w wieku od 3 do 5 lat</t>
  </si>
  <si>
    <t>Rodzina</t>
  </si>
  <si>
    <t>0940</t>
  </si>
  <si>
    <t>0640</t>
  </si>
  <si>
    <t>wpływy z rozliczeń/ zwrotów z lat ubiegłowych</t>
  </si>
  <si>
    <t>2007</t>
  </si>
  <si>
    <t>2057</t>
  </si>
  <si>
    <t>Dotacja dla GOKSiR na zagospodarowanie terenów sportowo- rekreacyjnych znajdujących się w obrębie placów zabaw, świetlicy wiejskiej i zbiornika wodnego - FS Słotwina (§6220)</t>
  </si>
  <si>
    <t>Świadczenia wychowawcze</t>
  </si>
  <si>
    <t>Świadczenia rodzinne, świadczenie z funduszu alimentacyjnego oraz składki na ubezpieczenia emerytalne i rentowe z ubezpieczenia społecznego</t>
  </si>
  <si>
    <t>dotacje celowe otrzymane z budżetu państwa nazadania bieżące z zakresu administracji rządowej zlecone gminom (związkom gmin, związkom powiatowo- gminnym), związane z realizacją świadczenia wychowawczego stanowiącego pomoc państwa w wychowaniu dzieci, w tym:</t>
  </si>
  <si>
    <t xml:space="preserve">*wydatki związane z wypłatą świadczeń rodzinnych, świadczeń z funduszu alimentacyjnego </t>
  </si>
  <si>
    <t>Karta Dużej Rodziny</t>
  </si>
  <si>
    <r>
      <t>*</t>
    </r>
    <r>
      <rPr>
        <i/>
        <sz val="10"/>
        <rFont val="Times New Roman"/>
        <family val="1"/>
      </rPr>
      <t xml:space="preserve"> na działania związane z przyznawaniem Karty Dużej Rodziny</t>
    </r>
  </si>
  <si>
    <t>razem dział 855</t>
  </si>
  <si>
    <t xml:space="preserve">85502 - Świadczenia rodzinne, świadczenie z funduszu alimentacyjnego oraz składki na ubezpieczenia emerytalne i rentowe z ubezpieczenia społecznego </t>
  </si>
  <si>
    <t>85503 - Karta Dużej Rodziny</t>
  </si>
  <si>
    <t>Wydatki w ramach funduszu sołeckiego</t>
  </si>
  <si>
    <t>1</t>
  </si>
  <si>
    <t>Bojanice</t>
  </si>
  <si>
    <t>Utrzymanie porządku i estetyki wsi</t>
  </si>
  <si>
    <t>Organizacja imprez i uroczystości wiejskich</t>
  </si>
  <si>
    <t>Doposażenie świetlicy wiejskiej</t>
  </si>
  <si>
    <t>Boleścin</t>
  </si>
  <si>
    <t>Burkatów</t>
  </si>
  <si>
    <t>Bystrzyca Dolna</t>
  </si>
  <si>
    <t>Utrzymanie porządku i estetyka wsi (zakup materiałów i usług)</t>
  </si>
  <si>
    <t>Bystrzyca Górna</t>
  </si>
  <si>
    <t>Gogołów</t>
  </si>
  <si>
    <t>Doposażenie OSP</t>
  </si>
  <si>
    <t>Grodziszcze</t>
  </si>
  <si>
    <t>Estetyka wsi - zakup materiałów i usług</t>
  </si>
  <si>
    <t>Jagodnik</t>
  </si>
  <si>
    <t>Utrzymanie porządku i estetyka wsi</t>
  </si>
  <si>
    <t>Jakubów</t>
  </si>
  <si>
    <t>Utrzymanie i doposażenie placu zabaw</t>
  </si>
  <si>
    <t>Komorów</t>
  </si>
  <si>
    <t>Estetyka wsi</t>
  </si>
  <si>
    <t>Doposażenie świetlicy</t>
  </si>
  <si>
    <t>Krzczonów</t>
  </si>
  <si>
    <t>Organizacja imprez i uroczystości wiejskich, świetlicowych oraz doposażenie Świetlicy Wiejskiej (zakup materiałów i usług)</t>
  </si>
  <si>
    <t>Krzyżowa</t>
  </si>
  <si>
    <t>Lubachów</t>
  </si>
  <si>
    <t>Lutomia Dolna</t>
  </si>
  <si>
    <t>Lutomia Górna</t>
  </si>
  <si>
    <t>Makowice</t>
  </si>
  <si>
    <t>Organizacja imprez wiejskich</t>
  </si>
  <si>
    <t>Utrzymanie porządku / umowa zlecenie</t>
  </si>
  <si>
    <t>Miłochów</t>
  </si>
  <si>
    <t>Estetyka wsi: zakup materiałów i usług</t>
  </si>
  <si>
    <t>Modliszów</t>
  </si>
  <si>
    <t>Mokrzeszów</t>
  </si>
  <si>
    <t>Niegoszów</t>
  </si>
  <si>
    <t>Opoczka</t>
  </si>
  <si>
    <t>Panków</t>
  </si>
  <si>
    <t>Pogorzała</t>
  </si>
  <si>
    <t>Pszenno</t>
  </si>
  <si>
    <t xml:space="preserve">Utrzymanie porządku na boisku sportowym  </t>
  </si>
  <si>
    <t>Słotwina</t>
  </si>
  <si>
    <t>Sulisławice</t>
  </si>
  <si>
    <t>Stachowice</t>
  </si>
  <si>
    <t>Kultura i rozrywka</t>
  </si>
  <si>
    <t>Wieruszów</t>
  </si>
  <si>
    <t>Wilków</t>
  </si>
  <si>
    <t>Wiśniowa</t>
  </si>
  <si>
    <t>Witoszów Dolny</t>
  </si>
  <si>
    <t>Witoszów Górny</t>
  </si>
  <si>
    <t>Sprzątanie przystanków</t>
  </si>
  <si>
    <t>Dofinansowanie straży pożarnej</t>
  </si>
  <si>
    <t>Zawiszów</t>
  </si>
  <si>
    <t>Razem</t>
  </si>
  <si>
    <t>Plan wydatków realizowanych w ramach funduszu sołeckiego w układzie działów i rozdziałów klasyfikacji budżetowej</t>
  </si>
  <si>
    <t>Suma wydatków</t>
  </si>
  <si>
    <t>Wydatki  bieżące       PLAN</t>
  </si>
  <si>
    <t>Wydatki majątkowe PLAN</t>
  </si>
  <si>
    <t>Załącznik nr 10</t>
  </si>
  <si>
    <t>wpływy z opłaty od posiadania psów</t>
  </si>
  <si>
    <t>Zaplanowano na realizację programów profilaktycznych z zakresu rozwiązywania problemów alkoholowych, przeciwdziałania narkomanii 
i przemocy</t>
  </si>
  <si>
    <t>Utrzymanie porządku i estetyka wsi - zakup nowej wiaty przystankowej  
w ramach FS wsi Lutomia Górna</t>
  </si>
  <si>
    <t>dotacje celowe otrzymane z budżetu państwa na realizację zadań bieżących 
z zakresu administracji rządowej oraz innych zadań zleconych gminie ustawami, 
w tym:</t>
  </si>
  <si>
    <t>Modernizacja pomieszczeń sanitarnych w Urzędzie Gminy Świdnica</t>
  </si>
  <si>
    <t>Budowa Otwartych Stref Aktywności na terenie Gminy Świdnica</t>
  </si>
  <si>
    <t>Projekt pn. "Równe szanse w Gminie Świdnica" w ramach RPO WD na lata 2014 - 2020</t>
  </si>
  <si>
    <t>80195</t>
  </si>
  <si>
    <t>Przebudowa budynku mieszkalnego w Witoszowie Górnym nr 12 na mieszkania socjalne  w ranach EFRR</t>
  </si>
  <si>
    <t>85417</t>
  </si>
  <si>
    <t xml:space="preserve">wpływy kosztów upomnienia od zaległości podatkowych </t>
  </si>
  <si>
    <t>2009</t>
  </si>
  <si>
    <t>626</t>
  </si>
  <si>
    <t>dotacje celowe w ramach programów finansowanych z udziałem środków europejskich ...  - na projekt "Tu i tam przyjaciół mam II"</t>
  </si>
  <si>
    <t>2059</t>
  </si>
  <si>
    <t>2910</t>
  </si>
  <si>
    <t>Zapewnienie uczniom prawa do bezpłatnego dostępu podręczników, materiałów edukacyjnych lub materialów ćwiczeniowych</t>
  </si>
  <si>
    <t xml:space="preserve">* wyposażenie szkół w podręczniki, materiały edukacyjne lub materiały ćwiczeniowe </t>
  </si>
  <si>
    <t>* zryczałtowane dodatki energetyczne dla odbiorców wrażliwych energii elektrycznej i koszty obsługi tergo zadania</t>
  </si>
  <si>
    <t>Wspieranie rodziny</t>
  </si>
  <si>
    <t>Budżet Państwa/ Dolnośl. Urząd Wojewódzki</t>
  </si>
  <si>
    <t xml:space="preserve">Małe Bystrzaki - równe szanse przedszkolaków w Gminie Świdnica w ramach Europejskiego Funduszu Społecznego </t>
  </si>
  <si>
    <t>Budowa kanalizacji sanitarnej w Makowicach i Wilkowie wraz z kolektorem tłocznym</t>
  </si>
  <si>
    <t>Rozwój e-usług publicznych na terenie Gminy Świdnica</t>
  </si>
  <si>
    <t>Fundusz Rozwoju Kultury Fizycznej</t>
  </si>
  <si>
    <t>92601</t>
  </si>
  <si>
    <t>Chrońmy przyrodę Gór Sowich - urządzenie ścieżki dydaktycznej przy Szkolnym Schronisku Młodzieżowym w Lubachowie w ramach RPO WD na lata 2014-2020</t>
  </si>
  <si>
    <t>Nazwa Sołectwa</t>
  </si>
  <si>
    <t>Środki funduszu przypadające na dane Sołectwo (art.2 ust.1 Ustawy o funduszu sołeckim)</t>
  </si>
  <si>
    <t>Imprezy okolicznościowe</t>
  </si>
  <si>
    <t xml:space="preserve">Doposażenie Ochotniczej Straży Pożarnej  </t>
  </si>
  <si>
    <t>Organizacja imprez i uroczystości wiejskich (zakup materiałów i usług)</t>
  </si>
  <si>
    <t>Modernizacja oświetlenia na terenie wsi</t>
  </si>
  <si>
    <t>Zakup sprzętu sportowego dla dzieci i młodzieży w sołectwie</t>
  </si>
  <si>
    <t>Estetyka wsi/ zakup materiałów i usług</t>
  </si>
  <si>
    <t>Utrzymanie estetyki wsi</t>
  </si>
  <si>
    <t>Doświetlenie wsi</t>
  </si>
  <si>
    <t>Rozwój kultury wiejskiej</t>
  </si>
  <si>
    <t>Organizacja imprez okolicznościowych i integracyjnych</t>
  </si>
  <si>
    <t>Wydatki    bieżące WYKONANIE</t>
  </si>
  <si>
    <t>Suma wydatków WYKONANIE</t>
  </si>
  <si>
    <t>* prowadzenie i aktualizacja list wyborców</t>
  </si>
  <si>
    <r>
      <rPr>
        <i/>
        <sz val="10"/>
        <rFont val="Times New Roman"/>
        <family val="1"/>
      </rPr>
      <t>*zadania związane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z realizacją Programu Rodzina 500 Plus</t>
    </r>
  </si>
  <si>
    <t>* wypłata "Świadczenia dobry start"</t>
  </si>
  <si>
    <t>Budowa centrum rekreacji i integracji społeczności lokalnej 
w miejscowości Pszenno w ramach PROW na lata 2014 - 2020</t>
  </si>
  <si>
    <t>Dotacja do budowy chodników przy drogach powiatowych na terenie Gminy Świdnica (§6300)</t>
  </si>
  <si>
    <t>Zakup samochodu służbowego</t>
  </si>
  <si>
    <t>Zakup sprzętu dla jednostek OSP Gminy Świdnica</t>
  </si>
  <si>
    <r>
      <t xml:space="preserve">Zadania inwestycyjne w ramach porządkowania gospodarki wodno- ściekowej w gminie (w tym </t>
    </r>
    <r>
      <rPr>
        <sz val="10"/>
        <rFont val="Times New Roman"/>
        <family val="1"/>
      </rPr>
      <t>§ 6060 - 100 000 zł</t>
    </r>
    <r>
      <rPr>
        <sz val="11"/>
        <rFont val="Times New Roman"/>
        <family val="1"/>
      </rPr>
      <t>)</t>
    </r>
  </si>
  <si>
    <t>Budowa świetlicy wiejskiej w Gogołowie</t>
  </si>
  <si>
    <t>Rozbudowa monitoringu we wsi Burkatów, zakup materiałów i usług, serwis 
w ramach FS wsi Burkatów</t>
  </si>
  <si>
    <t>Instalacja II linii zasilania serwerowni zachodniej do serwerowni wschodniej wraz z instalacją automatyki przełączającą w razie braku zasilania z jednej linii do zasilacza awaryjnego serwerów projektu e-usługi</t>
  </si>
  <si>
    <t>Wsparcie realizacji zadań gminy z zakresu kultury, sztuki i edukacji.</t>
  </si>
  <si>
    <t>Ochrona i konserwacja zabytków</t>
  </si>
  <si>
    <t>2022 rok</t>
  </si>
  <si>
    <t>GZO</t>
  </si>
  <si>
    <t xml:space="preserve">budowa kanalizacji sanitarnej wraz  z oczyszczalnią ścieków w Mokrzeszowie  </t>
  </si>
  <si>
    <t>budowa kanalizacji sanitarnej w Makowicach i Wilkowie wraz z kolektorem tłocznym</t>
  </si>
  <si>
    <t>budowa świetlicy wiejskiej w Gogołowie</t>
  </si>
  <si>
    <t>budowa kanalizacji sanitarnej wraz z oczyszczalią ścieków dla aglomeracj Lutomia Dolna</t>
  </si>
  <si>
    <t>projekt pn. "Małe Bystrzaki - równe szanse przedszkolaków Gminie Świdnica”</t>
  </si>
  <si>
    <t xml:space="preserve">Program Ochrony Infrastruktury i Środowiska </t>
  </si>
  <si>
    <t>wieloletnie programy, projekty lub zadania związane 
z umowami partnerstwa publiczno-prywatnego - razem, 
z tego:</t>
  </si>
  <si>
    <t>budowa kanalizacji sanitarnej w wilkowie i Makowicach wraz z oczyszczalnią ścieków</t>
  </si>
  <si>
    <t>Wykonanie projektów kanalizacji sanitarnej w Gminie Świdnica</t>
  </si>
  <si>
    <t>Budowa sieci wodociągowej i kanalizacji sanitarnej w Pszennie (osiedle)</t>
  </si>
  <si>
    <t>Budowa parkingu w Lubachowie</t>
  </si>
  <si>
    <t>Burkatów - Bystrzyca Górna droga dojazdowa do gruntów rolnych</t>
  </si>
  <si>
    <t>RAZEM DZIAŁ 851 – Ochrona zdrowia</t>
  </si>
  <si>
    <t>Wpłata na Fundusz Wsparcia Policji na dofinansowanie zakupu  urządzenia "Drager Drug Test 5000"dla Komendy Powiatowej Policji w Świdnicy do badania zawartości narkotyków w organizmie</t>
  </si>
  <si>
    <t>Dotacja celowa na wymianę kotłów c.o. na ekologiczne - program pilotażowy (§ 6230)</t>
  </si>
  <si>
    <t>Budowa demonstracyjnego budynku wielofunkcyjnego o znacznie podwyższonych parametrach charakterystyki energetycznej w Gminie Świdnica</t>
  </si>
  <si>
    <t>Budowa pełnowymiarowej Sali gimnastycznej przy Szkole Podstawowej 
w Grodziszczu</t>
  </si>
  <si>
    <t>Projekt pn. "Rozwój kompetencji kluczowych drogą do sukcesu w Gminie Świdnica"</t>
  </si>
  <si>
    <t>0`</t>
  </si>
  <si>
    <t>Budowa dróg rowerowych w Gminie Wiejskiej i Miejskiej Świdnica w celu redukcji niskiej emisji w ramach RPO ZIT AW na lata 2014  -2020</t>
  </si>
  <si>
    <t>Budowa świetlicy wiejskiej w Gogołowie w ramach PROW na lata 2014 2020</t>
  </si>
  <si>
    <t>Zaplanowano na zakup i montaż urządzeń zabawowych  - FS Komorów - 15 000 zł,  na zagospodarowanie terenów sportowo- rekreacyjnych znajdujących się w obrębie  placów zabaw, świetlicy wiejskiej i zbiornika wodnego-  FS Słotwina - 14 000 zł.</t>
  </si>
  <si>
    <t xml:space="preserve">Fundacja Edukacji Przedszkolnej - Punkt Przedszkolny w Lutomi Grn.  II </t>
  </si>
  <si>
    <t xml:space="preserve">Edukacja przedszkolna dzieci w wieku od 3 do 5 lat </t>
  </si>
  <si>
    <t>Budowa przydomowych oczyszczalni ścieków 
w miejscowościach: Krzczonów,  Miłochów, Niegoszów, Modliszów, Panków, Gogołów, Pogorzała, Stachowice, Sulisławice, Wieruszów, Wiśniowa</t>
  </si>
  <si>
    <t>Wymiana kotłów c.o. na ekologiczne</t>
  </si>
  <si>
    <t>Wybory do Parlamentu Europejskiego</t>
  </si>
  <si>
    <t>* przygotowanie i przeprowadzenie wyborów do Parlamentu Europejskiego</t>
  </si>
  <si>
    <t>Składki na ubezpieczenia zdrowotne opłacane za osoby pobierające niektóre świadczenia rodzinne, zgodnie z przepisami ustawy o świadczeniach rodzinnych oraz za osoby pobierające zasiłki dla opiekunów, zgodnie z przepisami ustawy 
z dnia 4 kwietnia 2014 r. o ustaleniu i wypłacie zasiłków dla opiekunów</t>
  </si>
  <si>
    <t>* opłacenie składek na ubezpieczenia zdrowotne za osoby pobierające niektóre świadczenia</t>
  </si>
  <si>
    <t>Budowa kanalizacji sanitarnej w Makowicach 
i w Wilkowie wraz z kolektorem tłocznym</t>
  </si>
  <si>
    <t>Budowa kanalizacji sanitarnej wraz 
z oczyszczalnią ścieków dla aglomeracji Lutomia Dolna</t>
  </si>
  <si>
    <t>2023 rok</t>
  </si>
  <si>
    <t>projekt pn.”Rozwój kompetencji kluczowych drogą do sukcesu w Gminie Świdnica”</t>
  </si>
  <si>
    <t>budowa i modernizacja dróg i chodników w gminie</t>
  </si>
  <si>
    <t>modernizacja oświetlenia w gminie</t>
  </si>
  <si>
    <t>Budowa sali gimnastycznej przy Szkole Podstawowej 
w Grodziszczu</t>
  </si>
  <si>
    <t>Budowa i modernizacja dróg i chodników w gminie</t>
  </si>
  <si>
    <t>Dochody
 Majątkowe</t>
  </si>
  <si>
    <t xml:space="preserve">podatek od czynności cywilnoprawnych </t>
  </si>
  <si>
    <t>0630</t>
  </si>
  <si>
    <t>wpływy z tytułu opłat i kosztów sądowych oraz innych opłat na rzecz Skarbu Państwa z tytułu postępowania sądowego i prokuratorskiego</t>
  </si>
  <si>
    <t>wpływy ze sprzedaży składników majątkowych (sprzedaż gruntów rolnych, złomu)</t>
  </si>
  <si>
    <t>dotacje celowe w ramach programów finansowanych z udziałem środków europejskich ...  - na miniprojekt "Tu i tam przyjaciół mam II"</t>
  </si>
  <si>
    <t>dotacje celowe w ramach programów finansowanych z udziałem środków europejskich ...  - na projekt "Rozwój kompetencji kluczowych drogą do sukcesu w Gminie Świdnica"</t>
  </si>
  <si>
    <t>środki z Krajowego Ośrodka Wsparcia Rolnictwa na projkt pn. " Modernizacja dróg w miejscowościach Pszenno, Mokrzeszów, Witoszów Dolny, Lubachów"</t>
  </si>
  <si>
    <t>dotacje celowe otrzymane z budżetu państwa na zadania bieżące z zakresu administracji rządowej zlecone gminom, związane z realizacją świadczenia wychowawczego stanowiącego pomoc państwa w wychowaniu dzieci</t>
  </si>
  <si>
    <t>dotacje celowe w ramach programów finansowanych z udziałem środków europejskich ... -  projekt pn." Budowa drogi rowerowej oraz wymiana części oświetlenia ulicznego na energooszczędne na terenie Gminy Świdnica 
w celu ograniczenia niskiej emisji w obszarze Aglomeracji Wałbrzyskiej"</t>
  </si>
  <si>
    <t>dotacje celowe w ramach programów finansowanych z udziałem środków europejskich ...  - projekt pn. "Budowa świetlicy wiejskiej 
w Gogołowie"</t>
  </si>
  <si>
    <t>wpływ ze zwrotów dotacji pobranych 
w nadmiernej wysokości przez stowarzyszenia  (GLKS)</t>
  </si>
  <si>
    <t>dotacje celowe otrzymane od samorządu województwa na zad. inw. pn. "Odnowa Dolnośląskiej Wsi "</t>
  </si>
  <si>
    <t>ROZDZIAŁ KLASYFIKACJI BUDŻETOWEJ</t>
  </si>
  <si>
    <t>PARAGRAF KLASYFIKACJI BUDŻETOWEJ</t>
  </si>
  <si>
    <t>Kultura i sport na wsi</t>
  </si>
  <si>
    <t>Modernizacja obiektu sportowo - rekreacyjnego</t>
  </si>
  <si>
    <t>Utrzymanie porządku i estetyka wsi: umowa-zlecenie konserwator</t>
  </si>
  <si>
    <t>Zakup i montaż urządzeń zabawowych</t>
  </si>
  <si>
    <t>Zakup urządzeń na plac zabaw (zakup materiałów i usług)</t>
  </si>
  <si>
    <t>Doposażenie świetlicy wiejskiej w Lutomi (klimatyzacja)</t>
  </si>
  <si>
    <t xml:space="preserve">Doposażenie utrzymanie boiska sportowego  </t>
  </si>
  <si>
    <t>Doposażenie sprzętu sportowego na świetlicę wiejską</t>
  </si>
  <si>
    <t>Zagospodarowanie terenu rekreacyjnego przy świetlicy wiejskiej</t>
  </si>
  <si>
    <t xml:space="preserve">Zakup namiotu  </t>
  </si>
  <si>
    <t>Zakup i montaż urządzeń siłowni zewnętrznej</t>
  </si>
  <si>
    <t>Rozwój kulturalny wsi</t>
  </si>
  <si>
    <t>Rozwój infrastruktury sportowej oraz modernizacja boiska</t>
  </si>
  <si>
    <t>Zagospodarowanie terenów sportowo - rekreacyjnych znajdujących się w obrębie i na placu zabaw, świetlicy wiejskiej, zbiornika wodnego</t>
  </si>
  <si>
    <t>Organizacja imprez i uroczystości wiejskich (materiały i usługi)</t>
  </si>
  <si>
    <t>Obsługa zebrań i dożynek itp.</t>
  </si>
  <si>
    <t>Sport i rekreacja</t>
  </si>
  <si>
    <t xml:space="preserve">Remont świetlicy wiejskiej  </t>
  </si>
  <si>
    <t>Wydatki majątkowe WYKONANIE</t>
  </si>
  <si>
    <t xml:space="preserve"> Rodzina</t>
  </si>
  <si>
    <t xml:space="preserve"> Kultura fizyczna</t>
  </si>
  <si>
    <t>Plan na 2020 r.</t>
  </si>
  <si>
    <t>Plan na 2020 r.               /po zmianach /</t>
  </si>
  <si>
    <t>Plan na 2020 rok</t>
  </si>
  <si>
    <t>wpływy z kosztów upomnienia od zaległości 
w opłatach lokalnych (w tym od opłaty za gospodarowanie odpadami  1 986,50 zł)</t>
  </si>
  <si>
    <t>dotacja celowa otrzymana od Województwa Dolnośląskiego na dofinansowanie inwestycji "Przebudowa drogi wojewódzkiej nr 382 
w Grodziszczu w zakresie budowy chodnika dla pieszych"</t>
  </si>
  <si>
    <t xml:space="preserve">dotacje celowe otrzymane od samorządu województwa na dofinansowanie ochrony, rekultywacji i poprawy jakości gruntów rolnych na  inwestycję pn. "Droga dojazdowa do gruntów rolnych (dwie drogi)" </t>
  </si>
  <si>
    <t>dotacje celowe otrzymane od samorządu województwa na dofinansowanie  inwestycji pn. "Budowa oświetlenia przejść dla pieszych w miejscowościach Słotwina i Pszenno w ciągu drogi krajowej"</t>
  </si>
  <si>
    <t>dotacje celowe w ramach programów finansowanych z udziałem środków europejskich ...  - na projekt "Zdalna szkoła - wsparcie Ogólnopolskiej Sieci Edukacyjnej w systemie kształcenia zdalnego"</t>
  </si>
  <si>
    <t xml:space="preserve">dotacje celowe w ramach programów finansowanych z udziałem środków europejskich ...  - Projekt "Wymiana wysokoemisyjnych źródeł ciepła w budynkach i lokalach mieszkalnych na terenie wybranych gmin Aglomeracji Wałbrzyskiej" </t>
  </si>
  <si>
    <t>dotacje celowe w ramach programów finansowanych z udziałem środków europejskich ... - projekt pn. "Modernizacja systemów grzewczych w budynkach komunalnych Gminy Świdnica"</t>
  </si>
  <si>
    <t>dotacje celowe w ramach programów finansowanych z udziałem środków europejskich ... -  proejkt pn. "Budowa dróg rowerowych w Gminie Wiejskiej i Miejskiej Świdnica w celu redukcji niskiej emisji"</t>
  </si>
  <si>
    <t>dotacje celowe w ramach programów finansowanych z udziałem środków europejskich ...  - projekt pn. "Budowa demonstracyjnego budynku wielofunkcyjnego o znacznie podwyższonych parametrach charakterystyki energetycznej w Gminie Świdnica"</t>
  </si>
  <si>
    <t>dotacja z WFOŚ i GW na dofinansowanie inwentaryzacji przyrodniczej pomników przyrody na terenie gminy</t>
  </si>
  <si>
    <t>dotacja otrzymana z Funduszu Dróg Samorządowych na dofinansowanie zad. "Przebudowa drogi gminnej Pszenno- Miłochów"</t>
  </si>
  <si>
    <t>6350</t>
  </si>
  <si>
    <t>10. udziały gminy w dochodach budżetu państwa, w tym:</t>
  </si>
  <si>
    <t>11. inne, w tym:</t>
  </si>
  <si>
    <t>0950</t>
  </si>
  <si>
    <t>wpływy z tytułu kar i odszkodowań wynikających z umów</t>
  </si>
  <si>
    <t>dotacje celowe otrzymane od samorządu województwa na zad. inw. pn. "Wykonanie placu zabaw w Bystrzycy Górnej "</t>
  </si>
  <si>
    <t>dotacje celowe w ramach programów finansowanych z udziałem środków europejskich ...  - na projekt "Zdalna szkoła+ - wsparcie Ogólnopolskiej Sieci Edukacyjnej w systemie kształcenia zdalnego"</t>
  </si>
  <si>
    <t>6257</t>
  </si>
  <si>
    <t>dotacje celowe w ramach programów finansowanych z udziałem środków europejskich ...  - projekt pn. "Przebudowa budynku mieszkalnego przy ul. Zacisze 1 w Pszennie"</t>
  </si>
  <si>
    <t>dotacje celowe w ramach programów finansowanych z udziałem środków europejskich ...  - projekt pn. "Wymiana wysokoemisyjnych źródeł ciepła w budynkach i lokalach mieszkalnych na terenie wybranych gmin Aglomeracji Wałbrzyskiej"</t>
  </si>
  <si>
    <t>Wybory Prezydenta Rzeczypospolitej Polskiej</t>
  </si>
  <si>
    <t>* przygotowanie i przeprowadzenie wyborów Prezydenta Rzeczypospolitej Polskiej</t>
  </si>
  <si>
    <t>*wydatki związane z wypłatą świadczeń na wsparcie kobiet w ciąży i rodzin „Za życiem”</t>
  </si>
  <si>
    <t>Modernizacja urządzeń melioracyjnych</t>
  </si>
  <si>
    <t>01008</t>
  </si>
  <si>
    <t>Budowa kanalizacji sanitarnej w Opoczce</t>
  </si>
  <si>
    <t>Objęcie udziałów w Świdnickim Gminnym Przedsiębiorstwie Komunalnym Spółka z o.o. (kanalizacja w Opoczce)</t>
  </si>
  <si>
    <t>Objęcie udziałów w Świdnickim Gminnym Przedsiębiorstwie Komunalnym Spółka z o.o. (kanalizacja i wodociąg w Pszennie)</t>
  </si>
  <si>
    <t>Przebudowa drogi wojewódzkiej nr 382 w Grodziszczu w zakresie budowy chodnika dla pieszych</t>
  </si>
  <si>
    <t>Budowa drogi powiatowej nr 3396D na odcinku pomiędzy drogą krajową nr 5 a drogą wojewódzką nr 382 i ul. Stęczyńskiego w Świdnicy (§6300)</t>
  </si>
  <si>
    <t>Przebudowa drogi gminnej Pszenno - Miłochów w ramach Funduszu Dróg Samorządowych</t>
  </si>
  <si>
    <t>Droga dojazdowa do gruntów rolnych (dwie drogi)</t>
  </si>
  <si>
    <t>Przebudowa i rozbudowa publicznej drogi gminnej nr 112503D w miejscowości Witoszów Dolny w ramach Funduszu Dróg Samorządowych</t>
  </si>
  <si>
    <t>Przebudowa drogi gminnej 111808D w Burkatowie</t>
  </si>
  <si>
    <t>Przebudowa i termomodernizacja  budynków mieszkalnych z zasobu Gminy</t>
  </si>
  <si>
    <t>Zakup średniego samochodu ratowniczo - gaśniczego</t>
  </si>
  <si>
    <t>Modernizacja infrastruktury Ochotniczych Straży Pożarnych</t>
  </si>
  <si>
    <t>Przebudowa i modernizacja obiektów szkolnych na terenie Gminy Świdnica (budowa trafostacji w Witoszowie Dolnym)</t>
  </si>
  <si>
    <t>Dotacja celowa na budowę przydomowych oczyszczalni ścieków 
w miejscowościach: Krzczonów,  Niegoszów, Miłochów, Gogołów, Makowice, Jagodnik (§6230)</t>
  </si>
  <si>
    <t>Modernizacja i zagospodarowanie terenów zielonych</t>
  </si>
  <si>
    <r>
      <t xml:space="preserve">Modernizacja oświetlenia w gminie, w tym Sołectwa - 16 500 zł, </t>
    </r>
    <r>
      <rPr>
        <sz val="8"/>
        <rFont val="Times New Roman"/>
        <family val="1"/>
      </rPr>
      <t>z czego: 
Bystrzyca Górna - 3 000 zł, Jagodnik - 3 000  zł,Komorów - 6 000 zł, Krzyżowa - 
1 500 zł, Lubachów- 3 000 zł.</t>
    </r>
  </si>
  <si>
    <t>Dotacja dla GOKSiR na budowę wiaty (zadaszenie) przy świetlicy wiejskiej - FS wsi Bojanice (§6220)</t>
  </si>
  <si>
    <t>Dostosowanie obiektu świetlicy wiejskiej w Pszennie do prowadzenia nowych form działalności kulturalnej przez Gminny Ośrodek Kultury, Sportu i Rekreacji w Świdnicy (§ 6220)</t>
  </si>
  <si>
    <r>
      <t>Dotacja dla GOKSiR na modernizację obiektu sportowo- rekreacyjnego  - FS wsi Bystrzyca Górna  (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6220)</t>
    </r>
  </si>
  <si>
    <t>Wpłata na Fundusz Wsparcia Policji na dofinansowanie zakupu samochodu</t>
  </si>
  <si>
    <t>Dotacja celowa na budowę przydomowych oczyszczalni ścieków 
w miejscowościach: Krzczonów,  Niegoszów, Miłochów, , Gogołów, Makowice, Jagodnik, Wieruszów, Pogorzała, Zawiszów, Sulisławice, Wiśniowa, Modliszów (§6230)</t>
  </si>
  <si>
    <t>Budowa dróg rowerowych w Gminie Wiejskiej i Miejskiej Świdnica w celu redukcji niskiej emisji</t>
  </si>
  <si>
    <t>Wymiana wysokoemisyjnych źródeł ciepła w budynkach i lokalach mieszkalnych na terenie wybranych gmin Aglomeracji Wałbrzyskiej</t>
  </si>
  <si>
    <t>Wykonanie placu zabaw w Bystrzycy Górnej</t>
  </si>
  <si>
    <t>Zagospodarowanie terenów sportowo-rekreacyjnych na terenie Gminy Świdnica</t>
  </si>
  <si>
    <t>dotacja otrzymana z Funduszu Rozwoju Kultury Fizycznej na dofinansowanie proejktu pn."Budowa Otwartych Stref Aktywności na terenie Gminy Świdnica"</t>
  </si>
  <si>
    <t>Specjalistyczny Szpital im. Dr Alfreda Sokołowskiego w Wałbrzychu</t>
  </si>
  <si>
    <t>pomoc finansowa - budowa drogi powiatowej  nr 3396D na odcinku pomiędzy drogą krajową nr 5 a drogą wojewódzką nr 382 i ul. Stęczyńskiego w Świdnicy</t>
  </si>
  <si>
    <t xml:space="preserve">Wpłata na Fundusz Wsparcia Policji na zakup samochodu dla Posterunku Policji w Słotwinie </t>
  </si>
  <si>
    <t>Dotacja celowa na dofinansowanie inwestycji związanych z podłączaniem nieruchomości do sieci kanalizacji  sanitarnej w miejscowości Wilków 
i Makowice (§ 6230)</t>
  </si>
  <si>
    <t>Budowa oświetlenia przejść dla pieszych w miejscowościach Słotwina i Pszenno 
w ciągu drogi krakowej nr 35</t>
  </si>
  <si>
    <t>Dotacja dla GOKSiR na inwestycję pn. "Modernizacja świetlicy wiejskiej 
w Witoszowie Górnym"</t>
  </si>
  <si>
    <t>Projekt "Zdalna szkoła - wsparcie  Ogólnopolskiej Sieci Edukacyjnej w systemie kształcenia zdalnego"</t>
  </si>
  <si>
    <t>Projekt "Zdalna szkoła+ - wsparcie  Ogólnopolskiej Sieci Edukacyjnej w systemie kształcenia zdalnego"</t>
  </si>
  <si>
    <t>Modernizacja systemów grzewczych w budynkach komunalnych Gminy Świdnica</t>
  </si>
  <si>
    <t>Zakup usług, w tym: wywóz odpadów komunalnych - Plan - 2 890 604 zł, Wyk.  1 444 478,87 zł.</t>
  </si>
  <si>
    <t>Koszty postępowania sądowego i prokuratorskiego</t>
  </si>
  <si>
    <t>4610</t>
  </si>
  <si>
    <t>Lokalny transport zbiorowy</t>
  </si>
  <si>
    <t>Przebudowa i termomodernizacja budynków mieszkalnych z zasobu Gminy</t>
  </si>
  <si>
    <t>RAZEM DZIAŁ 600</t>
  </si>
  <si>
    <t>RAZEM DZIAŁ 700</t>
  </si>
  <si>
    <t xml:space="preserve">Dotacja celowa na budowę przydomowych oczyszczalni ścieków w miejscowościach: Krzczonów, Niegoszów, Miłochów, Gogołów, Makowice, Jagodnik, Wieruszów, Pogorzała, </t>
  </si>
  <si>
    <t xml:space="preserve">Dotacja celowa na budowę przydomowych oczyszczalni ścieków w miejscowościach: Krzczonów, Niegoszów, Miłochów, Gogołów, Makowice, Jagodnik, Wieruszów, Pogorzała, Zawiszów, Sulisławice, Wiśniowa, Modliszów, </t>
  </si>
  <si>
    <t>Dofinansowanie inwestycji związanych z podłączaniem nieruchomości do sieci  kanalizacji sanitarnej w miejscowości Wilków i Makowice</t>
  </si>
  <si>
    <t>2024 rok</t>
  </si>
  <si>
    <t>PRZEDSIĘWZIĘCIA REALIZOWANE W LATACH 2020 - 2023</t>
  </si>
  <si>
    <t>wymiana wysokoemisyjnych źródeł ciepła w budynkach i lokalach mieszkalnych na terenie wybranych gmin Aglomeracji Wałbrzyskiej</t>
  </si>
  <si>
    <t>przebudowa i rozbudowa publicznej drogi gminnej nr 112503D w miejscowości Witoszów Dolny</t>
  </si>
  <si>
    <t xml:space="preserve">dostosowanie obiektu świetlicy wiejskiej w Pszennie do prowadzenia nowych form działalności kulturalnej przez Gminny Ośrodek Kultury Sportu i Rekreacji w Świdnicy </t>
  </si>
  <si>
    <t>Plan 
na 2020 r.</t>
  </si>
  <si>
    <t>dotacje celowe w ramach programów finansowanych z udziałem środków europejskich ...  - na miniprojekt "Małe Bystrzaki - równe szanse przedszkolaków w Gminie Świdnica""</t>
  </si>
  <si>
    <t>dotacja otrzymana z Funduszu Dróg Samorządowych na dofinansowanie inwestycji pn. "Przebudowa i rozbudowa publicznej drogi gminnej nr 112503D w miejscowości Witoszów Dolny"</t>
  </si>
  <si>
    <t>Wykonanie projektów w gminie, w tym Sołectwo Witoszów Dolny na kwotę 
4 000 zł</t>
  </si>
  <si>
    <t>Przedsięwzięcia przewidziane do realizacji według wniosku Sołectwa</t>
  </si>
  <si>
    <t>Organizacja imprez oraz uroczystości wiejskich, kultura wsi</t>
  </si>
  <si>
    <t>Pomoc - Ochotnicza Straż Pożarna</t>
  </si>
  <si>
    <t>Zakup sprzętu sportowego i wyposażenie dla dzieci i  młodzieży</t>
  </si>
  <si>
    <t>Budowa wiaty (zadaszenie) przy świetlicy wiejskiej</t>
  </si>
  <si>
    <t>Zakup sprzętu i doposażenie świetlicy wiejskiej dla dzieci i młodzieży oraz wsparcie działalności Koła Gospodyń Wiejskich</t>
  </si>
  <si>
    <t>Utrzymanie porządku i estetyka wsi (umowa zlecenie)</t>
  </si>
  <si>
    <t>Utrzymanie porządku i estetyka wsi (zakup materiałów bud, eksploatacyjnych i porządkowych)</t>
  </si>
  <si>
    <t>Doposażenie Sołectwa oraz świetlicy wiejskiej w sprzęt do organizacji spotkań integracyjnych mieszkańców</t>
  </si>
  <si>
    <t>Organizacja czasu wolnego dla mieszkańców</t>
  </si>
  <si>
    <t>Zakup i montaż urządzeń na placu zabaw i siłowni zewnętrznej</t>
  </si>
  <si>
    <t>Koszt utrzymania boiska sportowego</t>
  </si>
  <si>
    <t>Promocja i reklama wsi</t>
  </si>
  <si>
    <t>Promocja zdrowych postaw wśród dzieci i młodzieży – zakup materiałów i wyposażenia sportowego do Świetlicy Wiejskiej</t>
  </si>
  <si>
    <t>Doposażenie drużyny piłkarskiej dzieci z Burkatowa</t>
  </si>
  <si>
    <t>Dofinansowanie teatrzyku „Pogwarki”</t>
  </si>
  <si>
    <t>Zagospodarowanie terenu wokół Świetlicy Wiejskiej</t>
  </si>
  <si>
    <t>Organizacja imprez,  uroczystości i promocji zdrowia – zakup materiałów i usług</t>
  </si>
  <si>
    <t>Modernizacja, zakup urządzeń na boisko i plac zabaw – zakup materiałów i usług</t>
  </si>
  <si>
    <t>Utrzymanie porządku i estetyka wsi – zakup materiałów i usług</t>
  </si>
  <si>
    <t>Pielęgnacja terenów zielonych</t>
  </si>
  <si>
    <t>Zagospodarowanie czasu wolnego dzieciom</t>
  </si>
  <si>
    <t xml:space="preserve">Zagospodarowanie terenu przy nowo budowanej świetlicy wiejskiej </t>
  </si>
  <si>
    <t>Utrzymanie porządku estetyka wsi (zakup materiałów i usług)</t>
  </si>
  <si>
    <t>Organizacja imprez i uroczystości wiejskich oraz doposażenie świetlicy (zakup materiałów i usług)</t>
  </si>
  <si>
    <t>Remont dróg gminnych, transportu rolnego (zakup materiałów i usług)</t>
  </si>
  <si>
    <t>Doposażenie OSP- zakup materiałów i usług</t>
  </si>
  <si>
    <t>Estetyka wsi- zakup materiałów i usług</t>
  </si>
  <si>
    <t>Doposażenie i utrzymanie boiska sportowego wraz z terenami przyległymi w celu poprawy ich funkcjonalności – zakup materiałów i usług</t>
  </si>
  <si>
    <t>Organizacja uroczystości wiejskich – zakup materiałów i usług</t>
  </si>
  <si>
    <t>Organizacja imprez plenerowych</t>
  </si>
  <si>
    <t xml:space="preserve">Zakup urządzeń sportowo-rekreacyjnych i multimedialnych </t>
  </si>
  <si>
    <t>Organizacja imprez i uroczystości wiejskich – zakup materiałów i usług</t>
  </si>
  <si>
    <t>Wykonanie pokrycia dachowego i doposażenie świetlicy wiejskiej</t>
  </si>
  <si>
    <t>Modernizacja oświetlenia</t>
  </si>
  <si>
    <t>Doposażenie i modernizacja świetlicy wiejskiej</t>
  </si>
  <si>
    <t>Uzupełnienie i zakup tablic kierunkowych</t>
  </si>
  <si>
    <t>Organizacja imprez i uroczystości</t>
  </si>
  <si>
    <t>Rozwój kultury lokalnej w tym organizacja imprez i uroczystości wiejskich dla mieszkańców (zakup materiałów i usług)</t>
  </si>
  <si>
    <t>Doposażenie placu zabaw na boisku sportowym (siłownia)</t>
  </si>
  <si>
    <t>Doposażenie OSP Lutomia</t>
  </si>
  <si>
    <t>Organizacja imprez kulturalnych (zakup materiałów i usług)</t>
  </si>
  <si>
    <t>Utrzymanie porządku, estetyka wsi</t>
  </si>
  <si>
    <t>Sfinansowanie przyłącza elektrycznego i montaż oświetlenia na boisku wiejskim (małym) w Lutomi Górnej pomiędzy posesjami 133-134</t>
  </si>
  <si>
    <t>Zakup sprzętu sportowego dla dzieci i młodzieży (Klub „Kłos” Lutomia)</t>
  </si>
  <si>
    <t>Zakup sprzętu sportowego (siłownia zewnętrzna na dużym boisku)</t>
  </si>
  <si>
    <t>Dofinansowanie zakupu i montaż klimatyzacji na dużej sali (Lutomia Górna 1)</t>
  </si>
  <si>
    <t>Zakup zestawów rekreacyjnych w sołectwie (ławo-stoły)</t>
  </si>
  <si>
    <t>Zagospodarowanie placu zabaw i zakup urządzeń</t>
  </si>
  <si>
    <t>Modernizacja świetlicy i budynku gospodarczego</t>
  </si>
  <si>
    <t>Organizacja imprez, uroczystości wiejskich (zakup materiałów i usług)</t>
  </si>
  <si>
    <t>Estetyka wsi (zakup materiałów i usług, koszenie trawy)</t>
  </si>
  <si>
    <t>Doposażenie świetlicy wiejskiej (zakup sprzętu niezbędnego do organizacji i obsługi imprez)</t>
  </si>
  <si>
    <t>Rozbudowa infrastruktury wsi - rozbudowa i modernizacja infrastruktury drogowej i parkingowej w Mokrzeszowie (zakup materiałów i usług)</t>
  </si>
  <si>
    <t>Sport i rekreacja na terenie Sołectwa (doposażenie Klubu Sportowego Zieloni)</t>
  </si>
  <si>
    <t>Doposażenie OSP Mokrzeszów (zakup drabiny i komunikatora)</t>
  </si>
  <si>
    <t>Dofinansowanie Zespołu Ludowo-Estradowego Mokrzeszów (doposażenie garderoby, stroje reklamowe, rekwizyty)</t>
  </si>
  <si>
    <t>Rozwój kultury wiejskiej (wypełnienie, zorganizowanie czasu wolnego dla mieszkańców sołectwa)</t>
  </si>
  <si>
    <t>Zakup artykułów sportowych</t>
  </si>
  <si>
    <t>Estetyka i porządek wsi</t>
  </si>
  <si>
    <t>Zakup i montaż urządzeń zabawowych na plac zabaw</t>
  </si>
  <si>
    <t>Wykonanie tabliczek z numerami posesji</t>
  </si>
  <si>
    <t>Rozwój kultury wiejskiej (zakup materiałów i usług)</t>
  </si>
  <si>
    <t>Doposażenie szatni na boisku sportowym</t>
  </si>
  <si>
    <t>Organizacja imprez i uroczystości wioskowych</t>
  </si>
  <si>
    <t>Promocja sołectwa</t>
  </si>
  <si>
    <t>Korekta gałęzi drzew, przycinka oraz oczyszczanie</t>
  </si>
  <si>
    <t>Straż OSP</t>
  </si>
  <si>
    <t>Zakup sprzętu i wyposażenia sportowego</t>
  </si>
  <si>
    <t>Montaż siatki ogrodzeniowej, słupków oraz akcesorii ogrodzenia</t>
  </si>
  <si>
    <t>Zakup koszulek sportowych</t>
  </si>
  <si>
    <t>Zakup potrzebnego sprzętu AGD, AUDIO na Świetlicę Wiejską</t>
  </si>
  <si>
    <t>Organizacja imprez i uroczystości wiejskich mające na celu integrację mieszkańców wsi (zakup materiałów i usług)</t>
  </si>
  <si>
    <t>Zagospodarowanie działki gruntowej z przeznaczeniem pod Świetlicę Wiejska</t>
  </si>
  <si>
    <t>Modernizacja, utrzymanie boiska, rozwój infrastruktury sportowo-rekreacyjnej</t>
  </si>
  <si>
    <t>Utrzymanie porządku i estetyka wsi oraz boiska sportowego (zakup materiałów i usług)</t>
  </si>
  <si>
    <t>Zakup tablic z numeracją domów</t>
  </si>
  <si>
    <t>Zakup tablicy ogłoszeń</t>
  </si>
  <si>
    <t>Utrzymanie porządku i estetyki wsi – zakup materiałów i usług</t>
  </si>
  <si>
    <t>Zakup sprzętu sportowego i wyposażenie dla młodzieży ( Klub Sportowy Orzeł Witoszów)</t>
  </si>
  <si>
    <t xml:space="preserve">Doposażenie OSP </t>
  </si>
  <si>
    <t>Wsparcie organizacji „Ale Babki” działającej przy Kole Gospodyń Wiejskich</t>
  </si>
  <si>
    <t>Dofinansowanie do projektu odwodnienia  i utwardzenia drogi dojazdowej do posesji, nr drogi 1010,1011 i 1014</t>
  </si>
  <si>
    <t>Doposażenie i remont świetlicy wiejskiej</t>
  </si>
  <si>
    <t>Zakup garażu blaszanego</t>
  </si>
  <si>
    <t>Organizacja uroczystości i imprez wiejskich</t>
  </si>
  <si>
    <t>budowa demonstracyjnego budynku wielofunkcyjnego o znacznie podwyższonych parametrach charakterystyki energetycznej w Gminie Świdnica</t>
  </si>
  <si>
    <t>Budowa przydomowych oczyszczalni ścieków 
w miejscowościach: Krzczonów,  Niegoszów,  Miłochów,  Gogołów, Makowice, Jagodnik, Wieruszów, Pogorzała, Zawiszów, Sulisławice, Wiśniowa, Modliszów,</t>
  </si>
  <si>
    <t>Budowa kanalizacji w Opoczce</t>
  </si>
  <si>
    <t>Budowa oświetlenia przejść dla pieszych 
w miejscowościach Słotwina i Pszenno w ciągu drogi krajowej nr 35</t>
  </si>
  <si>
    <t>Budowa demonstracyjnego budynku wielofunkcyjnego o znacznie podwyższonych parametrach charakterystyki energetycznej 
w Gminie Świdnica</t>
  </si>
  <si>
    <t xml:space="preserve">do sprawozdania </t>
  </si>
  <si>
    <t>z wykonania budżetu</t>
  </si>
  <si>
    <r>
      <t xml:space="preserve">REALIZACJA WYDATKÓW BUDŻETOWYCH W 2020 r. 
</t>
    </r>
    <r>
      <rPr>
        <b/>
        <sz val="10"/>
        <rFont val="Arial"/>
        <family val="2"/>
      </rPr>
      <t xml:space="preserve">według działów klasyfikacji budżetowej  </t>
    </r>
  </si>
  <si>
    <t>Wykonanie  w 2020 roku</t>
  </si>
  <si>
    <t>Realizacja wydatków majątkowych w 2020 roku</t>
  </si>
  <si>
    <t>Objęcie udziałów w Świdnickim Gminnym Przedsiębiorstwie Komunalnym sp. z o.o. (rozbudowę sieci wodociągowej i kanalizacyjnej, w tym w Witoszowie Dolnym)</t>
  </si>
  <si>
    <t>Objęcie udziałów w Świdnickim Gminnym Przedsiębiorstwie Komunalnym sp. z o.o. (zakup środków transportu i sprzętu do świadczenia zadań z zakresu gospodarki komunalne, w tym estetyka wsi)</t>
  </si>
  <si>
    <t>Objęcie udziałów w Świdnickim Gminnym Przedsiębiorstwie Komunalnym sp. z o.o.</t>
  </si>
  <si>
    <t>Bojanice droga dojazdowa do gruntów rolnych</t>
  </si>
  <si>
    <t>Niegoszów - Panków droga dojazdowa do gruntów rolnych</t>
  </si>
  <si>
    <t>Modernizacja systemów grzewczych w budynkach komunalnych w Gminie Świdnica</t>
  </si>
  <si>
    <t xml:space="preserve">Dotacja celowa na zakup samochodów pożarniczych dla OSP w Witoszowie </t>
  </si>
  <si>
    <t>Budowa przedszkola w Pszennie przy ul. Słonecznej</t>
  </si>
  <si>
    <t>Budowa żłobka w Pszennie przy ul. Słonecznej</t>
  </si>
  <si>
    <t>Zakup maszyn i urządzeń do utrzymania estetyki wsi</t>
  </si>
  <si>
    <t>Kompleksowa termomodernizacja budynków użyteczności publicznej Gminy Świdnica: świetlicy wiejskiej w Witoszowie Dolnym oraz budynku oświaty i kultury w Bystrzycy Dolnej</t>
  </si>
  <si>
    <t>do sprawozdania</t>
  </si>
  <si>
    <t xml:space="preserve">REALIZACJA DOCHODÓW BUDŻETOWYCH wg działów klasyfikacji budżetowej w 2020 roku  </t>
  </si>
  <si>
    <r>
      <t xml:space="preserve">Wykonanie
w 2020 roku </t>
    </r>
    <r>
      <rPr>
        <b/>
        <sz val="8"/>
        <rFont val="Times New Roman"/>
        <family val="1"/>
      </rPr>
      <t xml:space="preserve"> </t>
    </r>
  </si>
  <si>
    <t>WYKONANIE DOCHODÓW BUDŻETU GMINY W 2020 ROKU WEDŁUG ŹRÓDEŁ UZYSKANIA</t>
  </si>
  <si>
    <t>w 2020 r.</t>
  </si>
  <si>
    <t>0800</t>
  </si>
  <si>
    <t xml:space="preserve">dotacje celowe otrzymane od samorządu województwa na dofinansowanie ochrony, rekultywacji i poprawy jakości gruntów rolnych na  inwestycję pn. "Bojanice droga dojazdowa do gruntów rolnych" </t>
  </si>
  <si>
    <t>0960</t>
  </si>
  <si>
    <t>darowizna od Polskiej Sieci Energetycznej na zakup laptopów dla dzieci w wieku przedszkolnym</t>
  </si>
  <si>
    <t>2710</t>
  </si>
  <si>
    <t>dotacja celowa otrzymana z Urzędu Marszałkowskiego na utrzymanie i konserwacje urządzeń meloracyjnych</t>
  </si>
  <si>
    <t>2690</t>
  </si>
  <si>
    <t>środki od Państwowego Gospodarstwa Wodnego Wody Polskie na utrzymanie rzek na terenie Gminy</t>
  </si>
  <si>
    <t>środki z Funduszu Pracy otrzymane na realizację zadania "Asystent rodziny"</t>
  </si>
  <si>
    <t>dotacja otrzymana z Funduszu Rozwoju Kultury Fizycznej na dofinansowanie projektu pn."Budowa pełnowymiarowej Sali gimnastycznej przy Szkole Podstawowej w Grodziszczu"</t>
  </si>
  <si>
    <t>2400</t>
  </si>
  <si>
    <t>wpływy do budżetu pozostałości środkówfinansowych gromadzonych na wydzielonych rachunkach oświatowych jednistek budżetowych</t>
  </si>
  <si>
    <t>Realizacja zadań zleconych w zakresie administracji rządowej w 2020 roku</t>
  </si>
  <si>
    <t>Spis powszechny  i inne</t>
  </si>
  <si>
    <t>* przygotowanie i przeprowadzenie Powszechnego Spisu Rolnego w 2020 roku</t>
  </si>
  <si>
    <t>* przygotowanie  Powszechnego Spisu Ludności i Mieszkań w 2021 roku</t>
  </si>
  <si>
    <t xml:space="preserve">Wykonanie dochodów związanych z realizacją zadań z zakresu administracji rządowej oraz innych zadań zleconych w 2020 r.
</t>
  </si>
  <si>
    <t>Kwota wykonana
 w 2020 r.</t>
  </si>
  <si>
    <t>Kwota wykonana
 w 2020 r.
(§ 2360)*</t>
  </si>
  <si>
    <t>Wydatki na programy finansowane z udziałem środków Unii Europejskiej w 2020 r.</t>
  </si>
  <si>
    <t>Informacja o udzielonych dotacjach z budżetu Gminy Świdnica
 na realizację zadań publicznych w 2020 roku</t>
  </si>
  <si>
    <t>Wykonana kwota dotacji 
w 2020 r.</t>
  </si>
  <si>
    <t>Wydatkowano na utrzymanie placów zabaw ze środków FS, w tym: 
Boleścin - 5 450 zł, Bystrzyca Dln. - 17 741,40 zł, Jagodnik - 4 200 zł, Jakubów - 3 000 zł, Krzczonów - 4 402,78 zł, Lutomia Dln. - 8 000 zł, Miłochów - 5 963,96 zł, Modliszów - 2 493,74 zł, Opoczka - 
2 564 zł, Pogorzała - 2 000 zł, Słotwina - 12 482,60 zł.</t>
  </si>
  <si>
    <t>Wydatkowano na działalność kulturalną w ramach FS, w tym: Bojanice- 
7 900 zł, Boleścin- 13 576,07 zł,  Burkatów - 19 000 zł, Bystrzyca Dln. - 13 205 zł, Bystrzyca Grn.- 5 694 zł, Gogołów - 9 000 zł,  Grodziszcze- 12 285,97 zł, Jagodnik-4 061,43 zł, Jakubów - 2 014,22 zł, Komorów- 
9 765,09 zł, Krzczonów- 3 075,68 zł, Krzyżowa- 16 000 zł, Lubachów- 13 092,73 zł, Lutomia Dolna- 14 999,43 zł, Lutomia Górna- 
21 996,97 zł, Makowice- 7 179,54 zł, Miłochów- 3 500 zł, Modliszów- 
5 784,22 zł, Mokrzeszów- 21 020,50 zł,  Niegoszów- 8 328,41 zł, Opoczka- 11 316,99 zł, Panków- 10 442,63 zł, Pogorzała- 4 200 zł, Pszenno- 16 285,97 zł, Słotwina- 8 499,67 zł, Stachowice- 10 316,56 zł, Sulisławice-  7 000 zł, Wilków- 6 000 zł, Wiśniowa- 5 000 zł, Wieruszów- 9 000 zł, Witoszów D.- 19 285,97 zł, Witoszów G.- 
14 788,99 zł, Zawiszów- 5 150 zł.</t>
  </si>
  <si>
    <t xml:space="preserve">   Wydatkowano na rozwój infrastruktury sportowej w ramach FS, w tym:  Bojanice - 2 000 zł, Boleścin - 677,52 zł, Burkatów - 1 931 zł,  Bystrzyca Grn. - 1 991,59 zł, Grodziszcze - 13 000 zł, Komorów - 8 972 zł,Lutomia Dln. - 3 999,98 zł, Lutomia Grn. - 5 868,24zł, Makowice - 5 812,36 zł, Mokrzeszów - 2 000 zł, Opoczka - 999,20 zł, Pszenno - 5 032,39 zł, Słotwina - 11 999,53 zł,  Stachowice  - 2 490,03 zł, Wilków - 12 459,57 zł, Witoszów Dln. - 2 500 zł, Witoszów Grn. - 2 000 zł.</t>
  </si>
  <si>
    <t>Wydatkowano na modernizację obiektu sportowo- rekreacyjnego - FS Bystrzyca Górna</t>
  </si>
  <si>
    <t>Wydatkowano na modernizację świetlicy wiejskiej w Witoszowie Górnym</t>
  </si>
  <si>
    <t>Wydatkowano na dostosowanie obiektu świetlicy wiejskiej w Pszennie do prowadzenia nowych form działalności kulturalnej przez GPKSiR w Świdnicy</t>
  </si>
  <si>
    <t>Wydatkowano na budowę wiaty (zadaszenia) przy świetlicy wiejskiej - FS Bojanice</t>
  </si>
  <si>
    <t>Wydatkowano na funkcjonowanie Instytucji Pośredniczącej Aglomeracji Wałbrzyskiej</t>
  </si>
  <si>
    <t>Wydatkowanoo na zarządzanie kryzysowe, w związku z ogłoszeniem pandemii COVID-19, zwalczaniem zakażenia, zapobieganiem rozprzestrzeniania się, profilaktyką oraz zwalczaniem skutków choroby zakaźnej wywołanej wirusem SARS-CoV-2, w celu zapewnienia bezpieczeństwa mieszkańcom, ochrony ich zdrowia i życia</t>
  </si>
  <si>
    <t>Wydatkowana na wyposażenie nowopowstałej sali edukacyjnej w siedzibie Komendy Powiatowej PSP w Świdnicy dla przedszkolaków i dzieci szkół podstawowych - pomoc finansowa</t>
  </si>
  <si>
    <t>Wpłata na Fundusz Wsparcia Policji z przeznaczeniem  na nagrody dla policjantów z Posterunku Policji w Słotwinie</t>
  </si>
  <si>
    <t>Ochotnica Straż Pożarna Gminy Świdnica</t>
  </si>
  <si>
    <t>Wydatkowano na zakup wyposażenia dla jednostek OSP, tj. OSP Witoszów D. - 6 143,85 zł, OSP Burkatów - 
5 504,40 zł, OSP Bystrzyca - 5 807,44 zł, OSP Gogołów - 7 042,37 zł, OSP Mokrzeszów - 5 935,74 zł, OSP Grodziszcze - 10 191,90 zł.</t>
  </si>
  <si>
    <t>Zakup samochodu pożarniczego dla Ochotniczej Straży Pożarnej w Witoszowie</t>
  </si>
  <si>
    <t>Dotacja celowa do urządzeń służących do podnoszenia ciśnienia na przyłączach kanalizacji sanitarnej w miejcowości Wilków Makowice</t>
  </si>
  <si>
    <t>Dochody i wydatki realizowane z opłaty za gospodarowanie odpadami w 2020 roku</t>
  </si>
  <si>
    <t>Zaangażowano kwotę 1 397 563,14 zł ze środków własnych gminy. W planie zabezpieczono ze środków włanych kwotę 510 727 zł</t>
  </si>
  <si>
    <t>do sprawzdania</t>
  </si>
  <si>
    <t>Realizacja  dochodów z tytułu opłaty za korzystanie ze środowiska i wydatki nimi finansowane w 2020 roku</t>
  </si>
  <si>
    <t>Dowożenie dzieci do szkół</t>
  </si>
  <si>
    <t>RAZEM DZIAŁ 801</t>
  </si>
  <si>
    <t>Akcja "Czysta gmina"</t>
  </si>
  <si>
    <t>Załącznik nr 13 do sprawozdania</t>
  </si>
  <si>
    <t>Budowa przedszkola w Pszennie przy ul. Slonecznej</t>
  </si>
  <si>
    <t xml:space="preserve">Programy/ przedsięwzięcia, których realizacja nastąpiła w 2020 r. </t>
  </si>
  <si>
    <t>Wykonanie
 w 2020 r.</t>
  </si>
  <si>
    <t>Zgodnie z planem pozostałe wydatki, dotyczące zaplanowanych przedsięwzięć i wieloletnich zadań inwestycyjnych, planuje się w latach następnych.</t>
  </si>
  <si>
    <t>środki z Rządowego Funduszu Inwestycji Lokalnych</t>
  </si>
  <si>
    <t>Zestawienie zadań Funduszu Sołeckiego na rok 2020 - wykonanie na dzień 31.12.2020</t>
  </si>
  <si>
    <t xml:space="preserve"> </t>
  </si>
  <si>
    <t xml:space="preserve">Utrzymanie porządku i estetyka wsi Burkatów  </t>
  </si>
  <si>
    <t xml:space="preserve">Obsługa strony internetowej wsi Burkatów </t>
  </si>
  <si>
    <t xml:space="preserve">Promocja wsi Burkatów </t>
  </si>
  <si>
    <t xml:space="preserve">Szkolenie dla mieszkańców wsi Burkatów w zakresie udzielania pierwszej pomocy oraz umundurowanie reprezentacyjne dla dzieci z OSP Burkatów  </t>
  </si>
  <si>
    <t>0 00</t>
  </si>
  <si>
    <t xml:space="preserve">Utrzymanie porządku i estetyka wsi – zakup materiałów i usług  </t>
  </si>
  <si>
    <t xml:space="preserve">Estetyka wsi  </t>
  </si>
  <si>
    <t xml:space="preserve">Zakup lamp oświetleniowych  </t>
  </si>
  <si>
    <t xml:space="preserve">Utrzymywanie strony internetowej  </t>
  </si>
  <si>
    <t>Zakup niezbędnego sprzętu w ramach doposażenia OSP</t>
  </si>
  <si>
    <t>Pomoc w działalności Koła Gospodyń Wiejskich (zakup materiałów i wyposażenia do dysponowania przez KGW)</t>
  </si>
  <si>
    <t>Remont chodników</t>
  </si>
  <si>
    <t xml:space="preserve">Sporządziła: </t>
  </si>
  <si>
    <t>A. Krawczyszyn</t>
  </si>
  <si>
    <t>Suma środków przypadająca na wszystkie sołectwa 
w gminie</t>
  </si>
  <si>
    <t>dochodów</t>
  </si>
  <si>
    <t>wpływy z tytułu odszkodowania za przejęty grunt pod inwestycje celu publicznego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</si>
</sst>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D_M_-;\-* #,##0.00\ _D_M_-;_-* \-??\ _D_M_-;_-@_-"/>
    <numFmt numFmtId="165" formatCode="_-* #,##0.00\ _z_ł_-;\-* #,##0.00\ _z_ł_-;_-* \-??\ _z_ł_-;_-@_-"/>
    <numFmt numFmtId="166" formatCode="_-* #,##0\ _z_ł_-;\-* #,##0\ _z_ł_-;_-* \-??\ _z_ł_-;_-@_-"/>
    <numFmt numFmtId="167" formatCode="_-* #,##0\ _D_M_-;\-* #,##0\ _D_M_-;_-* \-??\ _D_M_-;_-@_-"/>
    <numFmt numFmtId="168" formatCode="0.0%"/>
    <numFmt numFmtId="169" formatCode="#,##0.00_ ;\-#,##0.00\ "/>
    <numFmt numFmtId="170" formatCode="#,##0.00\ _z_ł"/>
    <numFmt numFmtId="171" formatCode="#,##0_ ;\-#,##0\ "/>
    <numFmt numFmtId="172" formatCode="_-* #,##0\ _z_ł_-;\-* #,##0\ _z_ł_-;_-* &quot;-&quot;??\ _z_ł_-;_-@_-"/>
    <numFmt numFmtId="173" formatCode="_-* #,##0.00\ _D_M_-;\-* #,##0.00\ _D_M_-;_-* &quot;-&quot;??\ _D_M_-;_-@_-"/>
    <numFmt numFmtId="174" formatCode="#,##0.00&quot; zł&quot;"/>
    <numFmt numFmtId="175" formatCode="#,##0.00&quot;      &quot;;#,##0.00&quot;      &quot;;&quot;-&quot;#&quot;      &quot;;@&quot; &quot;"/>
    <numFmt numFmtId="176" formatCode="#,##0.00&quot;     &quot;"/>
    <numFmt numFmtId="177" formatCode="#,##0&quot;      &quot;;#,##0&quot;      &quot;;&quot;-&quot;#&quot;      &quot;;@&quot; &quot;"/>
    <numFmt numFmtId="178" formatCode="#,##0.00&quot;      &quot;;#,##0.00&quot;      &quot;;\-#&quot;      &quot;;@\ "/>
    <numFmt numFmtId="179" formatCode="#,##0&quot;      &quot;;#,##0&quot;      &quot;;\-#&quot;      &quot;;@\ "/>
  </numFmts>
  <fonts count="141"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6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1"/>
      <name val="Czcionka tekstu podstawowego"/>
      <family val="0"/>
    </font>
    <font>
      <sz val="10"/>
      <name val="Czcionka tekstu podstawowego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i/>
      <sz val="10"/>
      <name val="Arial"/>
      <family val="2"/>
    </font>
    <font>
      <sz val="11"/>
      <name val="Calibri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5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60"/>
      <name val="Times New Roman"/>
      <family val="1"/>
    </font>
    <font>
      <b/>
      <sz val="10"/>
      <color indexed="60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27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Arial CE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8497B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C00000"/>
      <name val="Times New Roman"/>
      <family val="1"/>
    </font>
    <font>
      <b/>
      <sz val="10"/>
      <color rgb="FFC00000"/>
      <name val="Arial"/>
      <family val="2"/>
    </font>
    <font>
      <b/>
      <u val="single"/>
      <sz val="12"/>
      <color rgb="FF000000"/>
      <name val="Times New Roman"/>
      <family val="1"/>
    </font>
    <font>
      <b/>
      <sz val="12"/>
      <color rgb="FFCCFFFF"/>
      <name val="Times New Roman"/>
      <family val="1"/>
    </font>
    <font>
      <b/>
      <sz val="16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0000FF"/>
      <name val="Times New Roman"/>
      <family val="1"/>
    </font>
    <font>
      <u val="single"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FF0000"/>
      <name val="Arial CE"/>
      <family val="0"/>
    </font>
    <font>
      <b/>
      <sz val="10"/>
      <color rgb="FF000000"/>
      <name val="Arial CE"/>
      <family val="0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4E3FA"/>
        <bgColor indexed="64"/>
      </patternFill>
    </fill>
    <fill>
      <patternFill patternType="solid">
        <fgColor rgb="FFB4E3F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CCFF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5" fontId="98" fillId="0" borderId="0" applyBorder="0" applyProtection="0">
      <alignment/>
    </xf>
    <xf numFmtId="0" fontId="99" fillId="0" borderId="0" applyNumberFormat="0" applyFill="0" applyBorder="0" applyAlignment="0" applyProtection="0"/>
    <xf numFmtId="0" fontId="100" fillId="0" borderId="3" applyNumberFormat="0" applyFill="0" applyAlignment="0" applyProtection="0"/>
    <xf numFmtId="0" fontId="101" fillId="29" borderId="4" applyNumberFormat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0" fillId="0" borderId="0">
      <alignment/>
      <protection/>
    </xf>
    <xf numFmtId="0" fontId="106" fillId="27" borderId="1" applyNumberFormat="0" applyAlignment="0" applyProtection="0"/>
    <xf numFmtId="0" fontId="107" fillId="0" borderId="0" applyNumberFormat="0" applyFill="0" applyBorder="0" applyAlignment="0" applyProtection="0"/>
    <xf numFmtId="9" fontId="0" fillId="0" borderId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2" fillId="32" borderId="0" applyNumberFormat="0" applyBorder="0" applyAlignment="0" applyProtection="0"/>
  </cellStyleXfs>
  <cellXfs count="17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6" fillId="33" borderId="11" xfId="42" applyNumberFormat="1" applyFont="1" applyFill="1" applyBorder="1" applyAlignment="1" applyProtection="1">
      <alignment horizontal="right" indent="1"/>
      <protection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13" xfId="0" applyFont="1" applyFill="1" applyBorder="1" applyAlignment="1">
      <alignment/>
    </xf>
    <xf numFmtId="10" fontId="11" fillId="34" borderId="14" xfId="0" applyNumberFormat="1" applyFont="1" applyFill="1" applyBorder="1" applyAlignment="1">
      <alignment/>
    </xf>
    <xf numFmtId="0" fontId="11" fillId="34" borderId="15" xfId="0" applyFont="1" applyFill="1" applyBorder="1" applyAlignment="1">
      <alignment horizontal="center"/>
    </xf>
    <xf numFmtId="10" fontId="11" fillId="34" borderId="12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center"/>
    </xf>
    <xf numFmtId="166" fontId="10" fillId="34" borderId="11" xfId="42" applyNumberFormat="1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wrapText="1"/>
    </xf>
    <xf numFmtId="0" fontId="10" fillId="34" borderId="1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/>
    </xf>
    <xf numFmtId="4" fontId="10" fillId="34" borderId="12" xfId="0" applyNumberFormat="1" applyFont="1" applyFill="1" applyBorder="1" applyAlignment="1">
      <alignment/>
    </xf>
    <xf numFmtId="10" fontId="10" fillId="34" borderId="12" xfId="0" applyNumberFormat="1" applyFont="1" applyFill="1" applyBorder="1" applyAlignment="1">
      <alignment/>
    </xf>
    <xf numFmtId="4" fontId="10" fillId="34" borderId="11" xfId="42" applyNumberFormat="1" applyFont="1" applyFill="1" applyBorder="1" applyAlignment="1" applyProtection="1">
      <alignment horizontal="right"/>
      <protection/>
    </xf>
    <xf numFmtId="0" fontId="10" fillId="34" borderId="12" xfId="0" applyFont="1" applyFill="1" applyBorder="1" applyAlignment="1">
      <alignment/>
    </xf>
    <xf numFmtId="10" fontId="10" fillId="34" borderId="12" xfId="42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>
      <alignment horizontal="center"/>
    </xf>
    <xf numFmtId="4" fontId="10" fillId="34" borderId="12" xfId="42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/>
    </xf>
    <xf numFmtId="4" fontId="11" fillId="34" borderId="16" xfId="42" applyNumberFormat="1" applyFont="1" applyFill="1" applyBorder="1" applyAlignment="1" applyProtection="1">
      <alignment vertical="center"/>
      <protection/>
    </xf>
    <xf numFmtId="4" fontId="11" fillId="34" borderId="17" xfId="42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1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 indent="1"/>
    </xf>
    <xf numFmtId="0" fontId="10" fillId="34" borderId="12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 wrapText="1"/>
    </xf>
    <xf numFmtId="10" fontId="11" fillId="34" borderId="16" xfId="42" applyNumberFormat="1" applyFont="1" applyFill="1" applyBorder="1" applyAlignment="1" applyProtection="1">
      <alignment vertical="center"/>
      <protection/>
    </xf>
    <xf numFmtId="4" fontId="11" fillId="34" borderId="12" xfId="42" applyNumberFormat="1" applyFont="1" applyFill="1" applyBorder="1" applyAlignment="1" applyProtection="1">
      <alignment/>
      <protection/>
    </xf>
    <xf numFmtId="10" fontId="11" fillId="34" borderId="12" xfId="42" applyNumberFormat="1" applyFont="1" applyFill="1" applyBorder="1" applyAlignment="1" applyProtection="1">
      <alignment/>
      <protection/>
    </xf>
    <xf numFmtId="4" fontId="11" fillId="34" borderId="11" xfId="42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10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" fontId="11" fillId="0" borderId="0" xfId="0" applyNumberFormat="1" applyFont="1" applyFill="1" applyBorder="1" applyAlignment="1">
      <alignment horizontal="right" indent="1"/>
    </xf>
    <xf numFmtId="166" fontId="10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42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65" fontId="0" fillId="0" borderId="0" xfId="42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3" borderId="19" xfId="0" applyFont="1" applyFill="1" applyBorder="1" applyAlignment="1">
      <alignment/>
    </xf>
    <xf numFmtId="166" fontId="6" fillId="33" borderId="10" xfId="42" applyNumberFormat="1" applyFont="1" applyFill="1" applyBorder="1" applyAlignment="1" applyProtection="1">
      <alignment horizontal="center"/>
      <protection/>
    </xf>
    <xf numFmtId="166" fontId="11" fillId="33" borderId="0" xfId="42" applyNumberFormat="1" applyFont="1" applyFill="1" applyBorder="1" applyAlignment="1" applyProtection="1">
      <alignment horizontal="center"/>
      <protection/>
    </xf>
    <xf numFmtId="165" fontId="11" fillId="33" borderId="12" xfId="42" applyFont="1" applyFill="1" applyBorder="1" applyAlignment="1" applyProtection="1">
      <alignment/>
      <protection/>
    </xf>
    <xf numFmtId="0" fontId="6" fillId="33" borderId="12" xfId="0" applyFont="1" applyFill="1" applyBorder="1" applyAlignment="1">
      <alignment horizontal="right"/>
    </xf>
    <xf numFmtId="49" fontId="4" fillId="33" borderId="19" xfId="42" applyNumberFormat="1" applyFont="1" applyFill="1" applyBorder="1" applyAlignment="1" applyProtection="1">
      <alignment horizontal="center" vertical="top"/>
      <protection/>
    </xf>
    <xf numFmtId="0" fontId="4" fillId="33" borderId="12" xfId="0" applyFont="1" applyFill="1" applyBorder="1" applyAlignment="1">
      <alignment horizontal="left"/>
    </xf>
    <xf numFmtId="4" fontId="6" fillId="33" borderId="12" xfId="42" applyNumberFormat="1" applyFont="1" applyFill="1" applyBorder="1" applyAlignment="1" applyProtection="1">
      <alignment horizontal="right" indent="1"/>
      <protection/>
    </xf>
    <xf numFmtId="165" fontId="6" fillId="33" borderId="11" xfId="42" applyNumberFormat="1" applyFont="1" applyFill="1" applyBorder="1" applyAlignment="1" applyProtection="1">
      <alignment horizontal="center"/>
      <protection/>
    </xf>
    <xf numFmtId="165" fontId="4" fillId="33" borderId="11" xfId="42" applyFont="1" applyFill="1" applyBorder="1" applyAlignment="1" applyProtection="1">
      <alignment horizontal="center"/>
      <protection/>
    </xf>
    <xf numFmtId="165" fontId="6" fillId="33" borderId="0" xfId="42" applyFont="1" applyFill="1" applyBorder="1" applyAlignment="1" applyProtection="1">
      <alignment horizontal="center"/>
      <protection/>
    </xf>
    <xf numFmtId="165" fontId="6" fillId="33" borderId="11" xfId="42" applyFont="1" applyFill="1" applyBorder="1" applyAlignment="1" applyProtection="1">
      <alignment horizontal="center"/>
      <protection/>
    </xf>
    <xf numFmtId="10" fontId="4" fillId="33" borderId="11" xfId="42" applyNumberFormat="1" applyFont="1" applyFill="1" applyBorder="1" applyAlignment="1" applyProtection="1">
      <alignment horizontal="right"/>
      <protection/>
    </xf>
    <xf numFmtId="10" fontId="6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top" wrapText="1"/>
    </xf>
    <xf numFmtId="166" fontId="4" fillId="33" borderId="19" xfId="42" applyNumberFormat="1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>
      <alignment horizontal="left"/>
    </xf>
    <xf numFmtId="165" fontId="4" fillId="33" borderId="11" xfId="42" applyFont="1" applyFill="1" applyBorder="1" applyAlignment="1" applyProtection="1">
      <alignment/>
      <protection/>
    </xf>
    <xf numFmtId="165" fontId="6" fillId="33" borderId="11" xfId="42" applyFont="1" applyFill="1" applyBorder="1" applyAlignment="1" applyProtection="1">
      <alignment/>
      <protection/>
    </xf>
    <xf numFmtId="166" fontId="4" fillId="33" borderId="19" xfId="42" applyNumberFormat="1" applyFont="1" applyFill="1" applyBorder="1" applyAlignment="1" applyProtection="1">
      <alignment vertical="top"/>
      <protection/>
    </xf>
    <xf numFmtId="165" fontId="6" fillId="33" borderId="0" xfId="42" applyFont="1" applyFill="1" applyBorder="1" applyAlignment="1" applyProtection="1">
      <alignment/>
      <protection/>
    </xf>
    <xf numFmtId="10" fontId="6" fillId="33" borderId="11" xfId="42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 horizontal="left" wrapText="1"/>
    </xf>
    <xf numFmtId="4" fontId="6" fillId="33" borderId="11" xfId="42" applyNumberFormat="1" applyFont="1" applyFill="1" applyBorder="1" applyAlignment="1" applyProtection="1">
      <alignment horizontal="right" vertical="top" wrapText="1" indent="1"/>
      <protection/>
    </xf>
    <xf numFmtId="165" fontId="6" fillId="33" borderId="11" xfId="42" applyNumberFormat="1" applyFont="1" applyFill="1" applyBorder="1" applyAlignment="1" applyProtection="1">
      <alignment horizontal="right" vertical="top" indent="1"/>
      <protection/>
    </xf>
    <xf numFmtId="165" fontId="4" fillId="33" borderId="11" xfId="42" applyFont="1" applyFill="1" applyBorder="1" applyAlignment="1" applyProtection="1">
      <alignment vertical="top"/>
      <protection/>
    </xf>
    <xf numFmtId="165" fontId="6" fillId="33" borderId="0" xfId="42" applyFont="1" applyFill="1" applyBorder="1" applyAlignment="1" applyProtection="1">
      <alignment vertical="top"/>
      <protection/>
    </xf>
    <xf numFmtId="165" fontId="6" fillId="33" borderId="12" xfId="42" applyFont="1" applyFill="1" applyBorder="1" applyAlignment="1" applyProtection="1">
      <alignment vertical="top"/>
      <protection/>
    </xf>
    <xf numFmtId="10" fontId="4" fillId="33" borderId="12" xfId="42" applyNumberFormat="1" applyFont="1" applyFill="1" applyBorder="1" applyAlignment="1" applyProtection="1">
      <alignment horizontal="right" vertical="top"/>
      <protection/>
    </xf>
    <xf numFmtId="10" fontId="6" fillId="33" borderId="11" xfId="0" applyNumberFormat="1" applyFont="1" applyFill="1" applyBorder="1" applyAlignment="1">
      <alignment vertical="top"/>
    </xf>
    <xf numFmtId="4" fontId="6" fillId="33" borderId="11" xfId="42" applyNumberFormat="1" applyFont="1" applyFill="1" applyBorder="1" applyAlignment="1" applyProtection="1">
      <alignment horizontal="right" wrapText="1" indent="1"/>
      <protection/>
    </xf>
    <xf numFmtId="165" fontId="6" fillId="33" borderId="12" xfId="42" applyFont="1" applyFill="1" applyBorder="1" applyAlignment="1" applyProtection="1">
      <alignment/>
      <protection/>
    </xf>
    <xf numFmtId="10" fontId="4" fillId="33" borderId="12" xfId="42" applyNumberFormat="1" applyFont="1" applyFill="1" applyBorder="1" applyAlignment="1" applyProtection="1">
      <alignment horizontal="right"/>
      <protection/>
    </xf>
    <xf numFmtId="166" fontId="4" fillId="33" borderId="20" xfId="42" applyNumberFormat="1" applyFont="1" applyFill="1" applyBorder="1" applyAlignment="1" applyProtection="1">
      <alignment vertical="top"/>
      <protection/>
    </xf>
    <xf numFmtId="165" fontId="4" fillId="33" borderId="12" xfId="42" applyFont="1" applyFill="1" applyBorder="1" applyAlignment="1" applyProtection="1">
      <alignment/>
      <protection/>
    </xf>
    <xf numFmtId="165" fontId="4" fillId="33" borderId="0" xfId="42" applyFont="1" applyFill="1" applyBorder="1" applyAlignment="1" applyProtection="1">
      <alignment/>
      <protection/>
    </xf>
    <xf numFmtId="166" fontId="4" fillId="33" borderId="21" xfId="42" applyNumberFormat="1" applyFont="1" applyFill="1" applyBorder="1" applyAlignment="1" applyProtection="1">
      <alignment vertical="top"/>
      <protection/>
    </xf>
    <xf numFmtId="0" fontId="4" fillId="33" borderId="22" xfId="0" applyFont="1" applyFill="1" applyBorder="1" applyAlignment="1">
      <alignment horizontal="left"/>
    </xf>
    <xf numFmtId="4" fontId="6" fillId="33" borderId="13" xfId="42" applyNumberFormat="1" applyFont="1" applyFill="1" applyBorder="1" applyAlignment="1" applyProtection="1">
      <alignment horizontal="right" indent="1"/>
      <protection/>
    </xf>
    <xf numFmtId="165" fontId="6" fillId="33" borderId="22" xfId="42" applyNumberFormat="1" applyFont="1" applyFill="1" applyBorder="1" applyAlignment="1" applyProtection="1">
      <alignment horizontal="center"/>
      <protection/>
    </xf>
    <xf numFmtId="165" fontId="4" fillId="33" borderId="13" xfId="42" applyFont="1" applyFill="1" applyBorder="1" applyAlignment="1" applyProtection="1">
      <alignment/>
      <protection/>
    </xf>
    <xf numFmtId="165" fontId="6" fillId="33" borderId="22" xfId="42" applyFont="1" applyFill="1" applyBorder="1" applyAlignment="1" applyProtection="1">
      <alignment/>
      <protection/>
    </xf>
    <xf numFmtId="10" fontId="4" fillId="33" borderId="23" xfId="42" applyNumberFormat="1" applyFont="1" applyFill="1" applyBorder="1" applyAlignment="1" applyProtection="1">
      <alignment horizontal="right"/>
      <protection/>
    </xf>
    <xf numFmtId="2" fontId="17" fillId="0" borderId="0" xfId="54" applyNumberFormat="1" applyFont="1" applyBorder="1" applyAlignment="1">
      <alignment horizontal="center"/>
      <protection/>
    </xf>
    <xf numFmtId="165" fontId="17" fillId="0" borderId="0" xfId="42" applyFont="1" applyFill="1" applyBorder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165" fontId="8" fillId="0" borderId="0" xfId="42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65" fontId="6" fillId="0" borderId="0" xfId="42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42" applyFont="1" applyFill="1" applyBorder="1" applyAlignment="1" applyProtection="1">
      <alignment horizontal="right"/>
      <protection/>
    </xf>
    <xf numFmtId="165" fontId="18" fillId="0" borderId="0" xfId="42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 wrapText="1"/>
    </xf>
    <xf numFmtId="0" fontId="17" fillId="35" borderId="17" xfId="0" applyFont="1" applyFill="1" applyBorder="1" applyAlignment="1">
      <alignment horizontal="center"/>
    </xf>
    <xf numFmtId="49" fontId="17" fillId="35" borderId="17" xfId="4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8" fontId="1" fillId="0" borderId="17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 wrapText="1"/>
    </xf>
    <xf numFmtId="0" fontId="20" fillId="36" borderId="17" xfId="0" applyFont="1" applyFill="1" applyBorder="1" applyAlignment="1">
      <alignment horizontal="center" vertical="center"/>
    </xf>
    <xf numFmtId="49" fontId="20" fillId="36" borderId="17" xfId="0" applyNumberFormat="1" applyFont="1" applyFill="1" applyBorder="1" applyAlignment="1">
      <alignment horizontal="center" vertical="center"/>
    </xf>
    <xf numFmtId="168" fontId="17" fillId="36" borderId="17" xfId="5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 wrapText="1" shrinkToFit="1"/>
    </xf>
    <xf numFmtId="0" fontId="1" fillId="0" borderId="17" xfId="0" applyFont="1" applyBorder="1" applyAlignment="1">
      <alignment vertical="center" shrinkToFit="1"/>
    </xf>
    <xf numFmtId="0" fontId="1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8" fontId="1" fillId="36" borderId="17" xfId="57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vertical="center" wrapText="1"/>
    </xf>
    <xf numFmtId="4" fontId="20" fillId="36" borderId="17" xfId="42" applyNumberFormat="1" applyFont="1" applyFill="1" applyBorder="1" applyAlignment="1" applyProtection="1">
      <alignment horizontal="right" vertical="center" indent="1"/>
      <protection/>
    </xf>
    <xf numFmtId="4" fontId="1" fillId="0" borderId="17" xfId="42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0" fontId="17" fillId="0" borderId="0" xfId="0" applyFont="1" applyAlignment="1">
      <alignment horizontal="center"/>
    </xf>
    <xf numFmtId="166" fontId="1" fillId="0" borderId="0" xfId="42" applyNumberFormat="1" applyFont="1" applyFill="1" applyBorder="1" applyAlignment="1" applyProtection="1">
      <alignment horizontal="right"/>
      <protection/>
    </xf>
    <xf numFmtId="165" fontId="17" fillId="0" borderId="0" xfId="42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166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166" fontId="6" fillId="0" borderId="0" xfId="44" applyNumberFormat="1" applyFont="1" applyFill="1" applyBorder="1" applyAlignment="1" applyProtection="1">
      <alignment/>
      <protection/>
    </xf>
    <xf numFmtId="3" fontId="10" fillId="0" borderId="0" xfId="44" applyNumberFormat="1" applyFont="1" applyFill="1" applyBorder="1" applyAlignment="1" applyProtection="1">
      <alignment horizontal="left" indent="3"/>
      <protection/>
    </xf>
    <xf numFmtId="3" fontId="24" fillId="0" borderId="0" xfId="44" applyNumberFormat="1" applyFont="1" applyFill="1" applyBorder="1" applyAlignment="1" applyProtection="1">
      <alignment horizontal="left" indent="3"/>
      <protection/>
    </xf>
    <xf numFmtId="166" fontId="6" fillId="0" borderId="0" xfId="54" applyNumberFormat="1" applyFont="1">
      <alignment/>
      <protection/>
    </xf>
    <xf numFmtId="0" fontId="1" fillId="0" borderId="0" xfId="54" applyFont="1">
      <alignment/>
      <protection/>
    </xf>
    <xf numFmtId="0" fontId="26" fillId="0" borderId="0" xfId="54" applyFont="1" applyFill="1" applyBorder="1" applyAlignment="1">
      <alignment wrapText="1"/>
      <protection/>
    </xf>
    <xf numFmtId="0" fontId="28" fillId="0" borderId="11" xfId="54" applyFont="1" applyFill="1" applyBorder="1" applyAlignment="1">
      <alignment horizontal="left"/>
      <protection/>
    </xf>
    <xf numFmtId="0" fontId="31" fillId="0" borderId="0" xfId="54" applyFont="1" applyFill="1" applyBorder="1" applyAlignment="1">
      <alignment wrapText="1"/>
      <protection/>
    </xf>
    <xf numFmtId="49" fontId="1" fillId="0" borderId="17" xfId="54" applyNumberFormat="1" applyFont="1" applyFill="1" applyBorder="1" applyAlignment="1">
      <alignment horizontal="center" vertical="top"/>
      <protection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34" fillId="0" borderId="0" xfId="54" applyFont="1">
      <alignment/>
      <protection/>
    </xf>
    <xf numFmtId="0" fontId="22" fillId="0" borderId="0" xfId="54" applyFont="1">
      <alignment/>
      <protection/>
    </xf>
    <xf numFmtId="4" fontId="34" fillId="0" borderId="0" xfId="54" applyNumberFormat="1" applyFont="1">
      <alignment/>
      <protection/>
    </xf>
    <xf numFmtId="0" fontId="0" fillId="0" borderId="0" xfId="54">
      <alignment/>
      <protection/>
    </xf>
    <xf numFmtId="0" fontId="6" fillId="0" borderId="0" xfId="54" applyFont="1" applyFill="1">
      <alignment/>
      <protection/>
    </xf>
    <xf numFmtId="166" fontId="1" fillId="0" borderId="0" xfId="44" applyNumberFormat="1" applyFont="1" applyFill="1" applyBorder="1" applyAlignment="1" applyProtection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7" fillId="0" borderId="0" xfId="0" applyFont="1" applyAlignment="1">
      <alignment/>
    </xf>
    <xf numFmtId="0" fontId="1" fillId="0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8" fontId="1" fillId="0" borderId="22" xfId="57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8" fontId="1" fillId="0" borderId="25" xfId="57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>
      <alignment horizontal="center" vertical="center"/>
    </xf>
    <xf numFmtId="4" fontId="1" fillId="0" borderId="22" xfId="42" applyNumberFormat="1" applyFont="1" applyFill="1" applyBorder="1" applyAlignment="1" applyProtection="1">
      <alignment horizontal="right" vertical="center" indent="1"/>
      <protection/>
    </xf>
    <xf numFmtId="0" fontId="1" fillId="0" borderId="26" xfId="0" applyFont="1" applyFill="1" applyBorder="1" applyAlignment="1">
      <alignment vertical="center" wrapText="1"/>
    </xf>
    <xf numFmtId="0" fontId="17" fillId="35" borderId="27" xfId="0" applyFont="1" applyFill="1" applyBorder="1" applyAlignment="1">
      <alignment horizontal="center"/>
    </xf>
    <xf numFmtId="49" fontId="17" fillId="35" borderId="28" xfId="42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 vertical="center"/>
    </xf>
    <xf numFmtId="168" fontId="1" fillId="0" borderId="28" xfId="57" applyNumberFormat="1" applyFont="1" applyFill="1" applyBorder="1" applyAlignment="1" applyProtection="1">
      <alignment horizontal="center" vertical="center"/>
      <protection/>
    </xf>
    <xf numFmtId="0" fontId="20" fillId="36" borderId="27" xfId="0" applyFont="1" applyFill="1" applyBorder="1" applyAlignment="1">
      <alignment horizontal="center" vertical="center"/>
    </xf>
    <xf numFmtId="168" fontId="1" fillId="36" borderId="28" xfId="57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8" fontId="1" fillId="0" borderId="31" xfId="57" applyNumberFormat="1" applyFont="1" applyFill="1" applyBorder="1" applyAlignment="1" applyProtection="1">
      <alignment horizontal="center" vertical="center"/>
      <protection/>
    </xf>
    <xf numFmtId="168" fontId="1" fillId="0" borderId="32" xfId="57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7" fillId="35" borderId="35" xfId="0" applyFont="1" applyFill="1" applyBorder="1" applyAlignment="1">
      <alignment shrinkToFit="1"/>
    </xf>
    <xf numFmtId="0" fontId="17" fillId="35" borderId="35" xfId="0" applyFont="1" applyFill="1" applyBorder="1" applyAlignment="1">
      <alignment horizontal="center" shrinkToFit="1"/>
    </xf>
    <xf numFmtId="0" fontId="1" fillId="35" borderId="35" xfId="0" applyFont="1" applyFill="1" applyBorder="1" applyAlignment="1">
      <alignment horizontal="center" shrinkToFit="1"/>
    </xf>
    <xf numFmtId="168" fontId="17" fillId="35" borderId="35" xfId="57" applyNumberFormat="1" applyFont="1" applyFill="1" applyBorder="1" applyAlignment="1" applyProtection="1">
      <alignment horizontal="center" shrinkToFit="1"/>
      <protection/>
    </xf>
    <xf numFmtId="9" fontId="1" fillId="35" borderId="36" xfId="57" applyFont="1" applyFill="1" applyBorder="1" applyAlignment="1" applyProtection="1">
      <alignment horizontal="center" vertical="center" shrinkToFit="1"/>
      <protection/>
    </xf>
    <xf numFmtId="0" fontId="10" fillId="34" borderId="27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37" xfId="0" applyFont="1" applyFill="1" applyBorder="1" applyAlignment="1">
      <alignment vertical="center" wrapText="1"/>
    </xf>
    <xf numFmtId="0" fontId="17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8" fontId="1" fillId="0" borderId="38" xfId="57" applyNumberFormat="1" applyFont="1" applyFill="1" applyBorder="1" applyAlignment="1" applyProtection="1">
      <alignment horizontal="center" vertical="center"/>
      <protection/>
    </xf>
    <xf numFmtId="0" fontId="31" fillId="38" borderId="24" xfId="0" applyFont="1" applyFill="1" applyBorder="1" applyAlignment="1">
      <alignment wrapText="1"/>
    </xf>
    <xf numFmtId="0" fontId="17" fillId="39" borderId="12" xfId="54" applyFont="1" applyFill="1" applyBorder="1" applyAlignment="1">
      <alignment horizontal="center" wrapText="1"/>
      <protection/>
    </xf>
    <xf numFmtId="166" fontId="17" fillId="39" borderId="16" xfId="44" applyNumberFormat="1" applyFont="1" applyFill="1" applyBorder="1" applyAlignment="1" applyProtection="1">
      <alignment horizontal="center"/>
      <protection/>
    </xf>
    <xf numFmtId="0" fontId="17" fillId="39" borderId="22" xfId="54" applyFont="1" applyFill="1" applyBorder="1" applyAlignment="1">
      <alignment horizontal="center" wrapText="1"/>
      <protection/>
    </xf>
    <xf numFmtId="166" fontId="17" fillId="39" borderId="17" xfId="44" applyNumberFormat="1" applyFont="1" applyFill="1" applyBorder="1" applyAlignment="1" applyProtection="1">
      <alignment horizontal="center" wrapText="1"/>
      <protection/>
    </xf>
    <xf numFmtId="0" fontId="17" fillId="39" borderId="24" xfId="54" applyFont="1" applyFill="1" applyBorder="1" applyAlignment="1">
      <alignment horizontal="center" wrapText="1"/>
      <protection/>
    </xf>
    <xf numFmtId="0" fontId="23" fillId="39" borderId="39" xfId="54" applyFont="1" applyFill="1" applyBorder="1" applyAlignment="1">
      <alignment horizontal="center"/>
      <protection/>
    </xf>
    <xf numFmtId="0" fontId="1" fillId="39" borderId="39" xfId="54" applyFont="1" applyFill="1" applyBorder="1" applyAlignment="1">
      <alignment horizontal="center"/>
      <protection/>
    </xf>
    <xf numFmtId="0" fontId="1" fillId="39" borderId="40" xfId="54" applyFont="1" applyFill="1" applyBorder="1" applyAlignment="1">
      <alignment horizontal="center"/>
      <protection/>
    </xf>
    <xf numFmtId="0" fontId="1" fillId="39" borderId="41" xfId="54" applyFont="1" applyFill="1" applyBorder="1" applyAlignment="1">
      <alignment horizontal="center"/>
      <protection/>
    </xf>
    <xf numFmtId="166" fontId="1" fillId="39" borderId="40" xfId="44" applyNumberFormat="1" applyFont="1" applyFill="1" applyBorder="1" applyAlignment="1" applyProtection="1">
      <alignment horizontal="center"/>
      <protection/>
    </xf>
    <xf numFmtId="49" fontId="1" fillId="0" borderId="26" xfId="54" applyNumberFormat="1" applyFont="1" applyFill="1" applyBorder="1" applyAlignment="1">
      <alignment horizontal="center" vertical="top"/>
      <protection/>
    </xf>
    <xf numFmtId="0" fontId="1" fillId="0" borderId="17" xfId="0" applyFont="1" applyFill="1" applyBorder="1" applyAlignment="1">
      <alignment horizontal="center" vertical="top"/>
    </xf>
    <xf numFmtId="49" fontId="1" fillId="0" borderId="42" xfId="0" applyNumberFormat="1" applyFont="1" applyFill="1" applyBorder="1" applyAlignment="1">
      <alignment horizontal="center" vertical="top"/>
    </xf>
    <xf numFmtId="166" fontId="17" fillId="0" borderId="0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 wrapText="1"/>
    </xf>
    <xf numFmtId="49" fontId="17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20" fillId="40" borderId="43" xfId="0" applyFont="1" applyFill="1" applyBorder="1" applyAlignment="1">
      <alignment horizontal="center" vertical="center"/>
    </xf>
    <xf numFmtId="0" fontId="20" fillId="40" borderId="43" xfId="0" applyFont="1" applyFill="1" applyBorder="1" applyAlignment="1">
      <alignment vertical="center" wrapText="1"/>
    </xf>
    <xf numFmtId="49" fontId="20" fillId="40" borderId="43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71" fontId="17" fillId="0" borderId="0" xfId="42" applyNumberFormat="1" applyFont="1" applyFill="1" applyBorder="1" applyAlignment="1">
      <alignment horizontal="right" indent="1" shrinkToFi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0" xfId="42" applyNumberFormat="1" applyFont="1" applyAlignment="1">
      <alignment horizontal="right"/>
    </xf>
    <xf numFmtId="0" fontId="1" fillId="41" borderId="43" xfId="0" applyFont="1" applyFill="1" applyBorder="1" applyAlignment="1">
      <alignment shrinkToFit="1"/>
    </xf>
    <xf numFmtId="0" fontId="17" fillId="41" borderId="43" xfId="0" applyFont="1" applyFill="1" applyBorder="1" applyAlignment="1">
      <alignment shrinkToFit="1"/>
    </xf>
    <xf numFmtId="0" fontId="17" fillId="41" borderId="43" xfId="0" applyFont="1" applyFill="1" applyBorder="1" applyAlignment="1">
      <alignment horizontal="center" shrinkToFit="1"/>
    </xf>
    <xf numFmtId="0" fontId="1" fillId="41" borderId="43" xfId="0" applyFont="1" applyFill="1" applyBorder="1" applyAlignment="1">
      <alignment horizontal="center" shrinkToFit="1"/>
    </xf>
    <xf numFmtId="0" fontId="1" fillId="41" borderId="0" xfId="0" applyFont="1" applyFill="1" applyBorder="1" applyAlignment="1">
      <alignment horizontal="center"/>
    </xf>
    <xf numFmtId="0" fontId="17" fillId="41" borderId="43" xfId="0" applyFont="1" applyFill="1" applyBorder="1" applyAlignment="1">
      <alignment horizontal="center"/>
    </xf>
    <xf numFmtId="0" fontId="17" fillId="41" borderId="43" xfId="0" applyFont="1" applyFill="1" applyBorder="1" applyAlignment="1">
      <alignment horizontal="center" wrapText="1"/>
    </xf>
    <xf numFmtId="0" fontId="6" fillId="41" borderId="0" xfId="0" applyFont="1" applyFill="1" applyBorder="1" applyAlignment="1">
      <alignment horizontal="left"/>
    </xf>
    <xf numFmtId="0" fontId="4" fillId="41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172" fontId="1" fillId="0" borderId="43" xfId="42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3" fontId="1" fillId="0" borderId="43" xfId="0" applyNumberFormat="1" applyFont="1" applyFill="1" applyBorder="1" applyAlignment="1">
      <alignment horizontal="right" vertical="center" indent="1"/>
    </xf>
    <xf numFmtId="172" fontId="20" fillId="40" borderId="43" xfId="42" applyNumberFormat="1" applyFont="1" applyFill="1" applyBorder="1" applyAlignment="1">
      <alignment horizontal="right" vertical="center" indent="1"/>
    </xf>
    <xf numFmtId="172" fontId="1" fillId="0" borderId="43" xfId="42" applyNumberFormat="1" applyFont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 indent="1"/>
    </xf>
    <xf numFmtId="0" fontId="21" fillId="41" borderId="0" xfId="0" applyFont="1" applyFill="1" applyBorder="1" applyAlignment="1">
      <alignment horizontal="right" vertical="center" indent="1" shrinkToFit="1"/>
    </xf>
    <xf numFmtId="3" fontId="1" fillId="0" borderId="43" xfId="0" applyNumberFormat="1" applyFont="1" applyFill="1" applyBorder="1" applyAlignment="1">
      <alignment horizontal="right" vertical="center" indent="1" shrinkToFit="1"/>
    </xf>
    <xf numFmtId="0" fontId="6" fillId="0" borderId="0" xfId="0" applyFont="1" applyFill="1" applyBorder="1" applyAlignment="1">
      <alignment horizontal="right" indent="1"/>
    </xf>
    <xf numFmtId="3" fontId="1" fillId="0" borderId="43" xfId="0" applyNumberFormat="1" applyFont="1" applyFill="1" applyBorder="1" applyAlignment="1">
      <alignment horizontal="right" indent="1"/>
    </xf>
    <xf numFmtId="4" fontId="20" fillId="40" borderId="43" xfId="42" applyNumberFormat="1" applyFont="1" applyFill="1" applyBorder="1" applyAlignment="1">
      <alignment horizontal="right" vertical="center" indent="1"/>
    </xf>
    <xf numFmtId="0" fontId="18" fillId="0" borderId="0" xfId="0" applyFont="1" applyAlignment="1">
      <alignment horizontal="center" vertical="top"/>
    </xf>
    <xf numFmtId="0" fontId="1" fillId="0" borderId="44" xfId="0" applyFont="1" applyFill="1" applyBorder="1" applyAlignment="1">
      <alignment vertical="center" wrapText="1"/>
    </xf>
    <xf numFmtId="49" fontId="17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/>
    </xf>
    <xf numFmtId="0" fontId="17" fillId="42" borderId="17" xfId="0" applyFont="1" applyFill="1" applyBorder="1" applyAlignment="1">
      <alignment horizontal="center" wrapText="1"/>
    </xf>
    <xf numFmtId="0" fontId="1" fillId="42" borderId="17" xfId="0" applyFont="1" applyFill="1" applyBorder="1" applyAlignment="1">
      <alignment shrinkToFit="1"/>
    </xf>
    <xf numFmtId="0" fontId="17" fillId="42" borderId="17" xfId="0" applyFont="1" applyFill="1" applyBorder="1" applyAlignment="1">
      <alignment shrinkToFit="1"/>
    </xf>
    <xf numFmtId="0" fontId="17" fillId="42" borderId="17" xfId="0" applyFont="1" applyFill="1" applyBorder="1" applyAlignment="1">
      <alignment horizontal="center" shrinkToFit="1"/>
    </xf>
    <xf numFmtId="0" fontId="1" fillId="42" borderId="17" xfId="0" applyFont="1" applyFill="1" applyBorder="1" applyAlignment="1">
      <alignment horizontal="center" shrinkToFit="1"/>
    </xf>
    <xf numFmtId="169" fontId="17" fillId="42" borderId="17" xfId="42" applyNumberFormat="1" applyFont="1" applyFill="1" applyBorder="1" applyAlignment="1" applyProtection="1">
      <alignment horizontal="right" indent="1" shrinkToFit="1"/>
      <protection/>
    </xf>
    <xf numFmtId="168" fontId="17" fillId="42" borderId="17" xfId="57" applyNumberFormat="1" applyFont="1" applyFill="1" applyBorder="1" applyAlignment="1" applyProtection="1">
      <alignment horizontal="center" shrinkToFit="1"/>
      <protection/>
    </xf>
    <xf numFmtId="43" fontId="6" fillId="43" borderId="4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41" borderId="43" xfId="0" applyFont="1" applyFill="1" applyBorder="1" applyAlignment="1">
      <alignment horizontal="center"/>
    </xf>
    <xf numFmtId="0" fontId="3" fillId="44" borderId="0" xfId="0" applyFont="1" applyFill="1" applyAlignment="1">
      <alignment vertical="top"/>
    </xf>
    <xf numFmtId="0" fontId="0" fillId="44" borderId="0" xfId="0" applyFont="1" applyFill="1" applyAlignment="1">
      <alignment/>
    </xf>
    <xf numFmtId="0" fontId="0" fillId="44" borderId="0" xfId="0" applyNumberFormat="1" applyFont="1" applyFill="1" applyAlignment="1">
      <alignment horizontal="center" vertical="center"/>
    </xf>
    <xf numFmtId="0" fontId="4" fillId="45" borderId="45" xfId="0" applyFont="1" applyFill="1" applyBorder="1" applyAlignment="1">
      <alignment vertical="top"/>
    </xf>
    <xf numFmtId="0" fontId="4" fillId="45" borderId="24" xfId="0" applyFont="1" applyFill="1" applyBorder="1" applyAlignment="1">
      <alignment horizontal="center" vertical="top"/>
    </xf>
    <xf numFmtId="166" fontId="4" fillId="45" borderId="42" xfId="42" applyNumberFormat="1" applyFont="1" applyFill="1" applyBorder="1" applyAlignment="1" applyProtection="1">
      <alignment horizontal="center" vertical="top" wrapText="1"/>
      <protection/>
    </xf>
    <xf numFmtId="2" fontId="4" fillId="45" borderId="24" xfId="0" applyNumberFormat="1" applyFont="1" applyFill="1" applyBorder="1" applyAlignment="1">
      <alignment horizontal="center" vertical="top" wrapText="1"/>
    </xf>
    <xf numFmtId="0" fontId="4" fillId="45" borderId="46" xfId="0" applyFont="1" applyFill="1" applyBorder="1" applyAlignment="1">
      <alignment horizontal="center" vertical="top" wrapText="1"/>
    </xf>
    <xf numFmtId="0" fontId="4" fillId="45" borderId="19" xfId="0" applyFont="1" applyFill="1" applyBorder="1" applyAlignment="1">
      <alignment vertical="top"/>
    </xf>
    <xf numFmtId="0" fontId="4" fillId="45" borderId="11" xfId="0" applyFont="1" applyFill="1" applyBorder="1" applyAlignment="1">
      <alignment horizontal="center" vertical="top"/>
    </xf>
    <xf numFmtId="166" fontId="4" fillId="45" borderId="47" xfId="42" applyNumberFormat="1" applyFont="1" applyFill="1" applyBorder="1" applyAlignment="1" applyProtection="1">
      <alignment horizontal="center" vertical="top" wrapText="1"/>
      <protection/>
    </xf>
    <xf numFmtId="2" fontId="4" fillId="45" borderId="11" xfId="0" applyNumberFormat="1" applyFont="1" applyFill="1" applyBorder="1" applyAlignment="1">
      <alignment horizontal="center" vertical="top" wrapText="1"/>
    </xf>
    <xf numFmtId="0" fontId="4" fillId="45" borderId="12" xfId="0" applyFont="1" applyFill="1" applyBorder="1" applyAlignment="1">
      <alignment horizontal="center" vertical="top" wrapText="1"/>
    </xf>
    <xf numFmtId="0" fontId="4" fillId="45" borderId="21" xfId="0" applyFont="1" applyFill="1" applyBorder="1" applyAlignment="1">
      <alignment/>
    </xf>
    <xf numFmtId="0" fontId="4" fillId="45" borderId="22" xfId="0" applyFont="1" applyFill="1" applyBorder="1" applyAlignment="1">
      <alignment horizontal="center"/>
    </xf>
    <xf numFmtId="166" fontId="4" fillId="45" borderId="14" xfId="42" applyNumberFormat="1" applyFont="1" applyFill="1" applyBorder="1" applyAlignment="1" applyProtection="1">
      <alignment horizontal="center"/>
      <protection/>
    </xf>
    <xf numFmtId="2" fontId="4" fillId="45" borderId="22" xfId="0" applyNumberFormat="1" applyFont="1" applyFill="1" applyBorder="1" applyAlignment="1">
      <alignment horizontal="center"/>
    </xf>
    <xf numFmtId="165" fontId="0" fillId="45" borderId="17" xfId="42" applyFont="1" applyFill="1" applyBorder="1" applyAlignment="1" applyProtection="1">
      <alignment horizontal="center" vertical="top"/>
      <protection/>
    </xf>
    <xf numFmtId="0" fontId="4" fillId="45" borderId="23" xfId="0" applyFont="1" applyFill="1" applyBorder="1" applyAlignment="1">
      <alignment horizontal="right" wrapText="1"/>
    </xf>
    <xf numFmtId="0" fontId="6" fillId="45" borderId="22" xfId="0" applyFont="1" applyFill="1" applyBorder="1" applyAlignment="1">
      <alignment horizontal="center"/>
    </xf>
    <xf numFmtId="0" fontId="6" fillId="45" borderId="48" xfId="42" applyNumberFormat="1" applyFont="1" applyFill="1" applyBorder="1" applyAlignment="1" applyProtection="1">
      <alignment horizontal="center" vertical="center"/>
      <protection/>
    </xf>
    <xf numFmtId="0" fontId="6" fillId="45" borderId="39" xfId="42" applyNumberFormat="1" applyFont="1" applyFill="1" applyBorder="1" applyAlignment="1" applyProtection="1">
      <alignment horizontal="center" vertical="center"/>
      <protection/>
    </xf>
    <xf numFmtId="0" fontId="6" fillId="45" borderId="39" xfId="0" applyNumberFormat="1" applyFont="1" applyFill="1" applyBorder="1" applyAlignment="1">
      <alignment horizontal="center" vertical="center"/>
    </xf>
    <xf numFmtId="0" fontId="7" fillId="45" borderId="49" xfId="0" applyFont="1" applyFill="1" applyBorder="1" applyAlignment="1">
      <alignment horizontal="center"/>
    </xf>
    <xf numFmtId="0" fontId="7" fillId="45" borderId="50" xfId="0" applyFont="1" applyFill="1" applyBorder="1" applyAlignment="1">
      <alignment/>
    </xf>
    <xf numFmtId="4" fontId="7" fillId="45" borderId="51" xfId="42" applyNumberFormat="1" applyFont="1" applyFill="1" applyBorder="1" applyAlignment="1" applyProtection="1">
      <alignment horizontal="right" indent="1"/>
      <protection/>
    </xf>
    <xf numFmtId="165" fontId="7" fillId="45" borderId="50" xfId="42" applyNumberFormat="1" applyFont="1" applyFill="1" applyBorder="1" applyAlignment="1" applyProtection="1">
      <alignment horizontal="center"/>
      <protection/>
    </xf>
    <xf numFmtId="165" fontId="7" fillId="45" borderId="50" xfId="42" applyFont="1" applyFill="1" applyBorder="1" applyAlignment="1" applyProtection="1">
      <alignment/>
      <protection/>
    </xf>
    <xf numFmtId="10" fontId="7" fillId="45" borderId="52" xfId="42" applyNumberFormat="1" applyFont="1" applyFill="1" applyBorder="1" applyAlignment="1" applyProtection="1">
      <alignment horizontal="right"/>
      <protection/>
    </xf>
    <xf numFmtId="9" fontId="4" fillId="45" borderId="50" xfId="57" applyFont="1" applyFill="1" applyBorder="1" applyAlignment="1" applyProtection="1">
      <alignment/>
      <protection/>
    </xf>
    <xf numFmtId="10" fontId="11" fillId="34" borderId="12" xfId="57" applyNumberFormat="1" applyFont="1" applyFill="1" applyBorder="1" applyAlignment="1" applyProtection="1">
      <alignment horizontal="center"/>
      <protection/>
    </xf>
    <xf numFmtId="4" fontId="11" fillId="34" borderId="11" xfId="42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43" fontId="6" fillId="0" borderId="43" xfId="0" applyNumberFormat="1" applyFont="1" applyFill="1" applyBorder="1" applyAlignment="1">
      <alignment horizontal="center"/>
    </xf>
    <xf numFmtId="4" fontId="1" fillId="0" borderId="43" xfId="42" applyNumberFormat="1" applyFont="1" applyFill="1" applyBorder="1" applyAlignment="1">
      <alignment horizontal="right" vertical="center" indent="1"/>
    </xf>
    <xf numFmtId="0" fontId="20" fillId="36" borderId="22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vertical="center" wrapText="1"/>
    </xf>
    <xf numFmtId="49" fontId="20" fillId="36" borderId="22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/>
    </xf>
    <xf numFmtId="4" fontId="11" fillId="34" borderId="12" xfId="42" applyNumberFormat="1" applyFont="1" applyFill="1" applyBorder="1" applyAlignment="1" applyProtection="1">
      <alignment vertical="center"/>
      <protection/>
    </xf>
    <xf numFmtId="10" fontId="11" fillId="34" borderId="12" xfId="57" applyNumberFormat="1" applyFont="1" applyFill="1" applyBorder="1" applyAlignment="1" applyProtection="1">
      <alignment horizontal="center" vertical="center"/>
      <protection/>
    </xf>
    <xf numFmtId="4" fontId="11" fillId="34" borderId="11" xfId="42" applyNumberFormat="1" applyFont="1" applyFill="1" applyBorder="1" applyAlignment="1" applyProtection="1">
      <alignment vertical="center"/>
      <protection/>
    </xf>
    <xf numFmtId="10" fontId="11" fillId="34" borderId="12" xfId="42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0" fontId="11" fillId="0" borderId="0" xfId="57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>
      <alignment/>
    </xf>
    <xf numFmtId="4" fontId="10" fillId="34" borderId="47" xfId="42" applyNumberFormat="1" applyFont="1" applyFill="1" applyBorder="1" applyAlignment="1" applyProtection="1">
      <alignment horizontal="right"/>
      <protection/>
    </xf>
    <xf numFmtId="4" fontId="10" fillId="34" borderId="53" xfId="42" applyNumberFormat="1" applyFont="1" applyFill="1" applyBorder="1" applyAlignment="1" applyProtection="1">
      <alignment/>
      <protection/>
    </xf>
    <xf numFmtId="10" fontId="10" fillId="34" borderId="54" xfId="57" applyNumberFormat="1" applyFont="1" applyFill="1" applyBorder="1" applyAlignment="1" applyProtection="1">
      <alignment horizontal="center"/>
      <protection/>
    </xf>
    <xf numFmtId="0" fontId="17" fillId="41" borderId="43" xfId="0" applyFont="1" applyFill="1" applyBorder="1" applyAlignment="1">
      <alignment horizontal="center"/>
    </xf>
    <xf numFmtId="0" fontId="17" fillId="41" borderId="43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right" vertical="center" indent="1"/>
    </xf>
    <xf numFmtId="0" fontId="6" fillId="0" borderId="43" xfId="0" applyFont="1" applyFill="1" applyBorder="1" applyAlignment="1">
      <alignment horizontal="right" vertical="center" indent="1"/>
    </xf>
    <xf numFmtId="4" fontId="1" fillId="0" borderId="43" xfId="0" applyNumberFormat="1" applyFont="1" applyFill="1" applyBorder="1" applyAlignment="1">
      <alignment horizontal="right" vertical="center" indent="1"/>
    </xf>
    <xf numFmtId="169" fontId="20" fillId="40" borderId="43" xfId="42" applyNumberFormat="1" applyFont="1" applyFill="1" applyBorder="1" applyAlignment="1">
      <alignment horizontal="right" vertical="center" indent="1"/>
    </xf>
    <xf numFmtId="4" fontId="1" fillId="0" borderId="43" xfId="0" applyNumberFormat="1" applyFont="1" applyFill="1" applyBorder="1" applyAlignment="1">
      <alignment horizontal="right" vertical="center" indent="1" shrinkToFit="1"/>
    </xf>
    <xf numFmtId="4" fontId="1" fillId="0" borderId="43" xfId="0" applyNumberFormat="1" applyFont="1" applyFill="1" applyBorder="1" applyAlignment="1">
      <alignment horizontal="right" indent="1"/>
    </xf>
    <xf numFmtId="169" fontId="1" fillId="0" borderId="43" xfId="42" applyNumberFormat="1" applyFont="1" applyFill="1" applyBorder="1" applyAlignment="1">
      <alignment horizontal="right" vertical="center" indent="1"/>
    </xf>
    <xf numFmtId="0" fontId="19" fillId="41" borderId="55" xfId="0" applyFont="1" applyFill="1" applyBorder="1" applyAlignment="1">
      <alignment/>
    </xf>
    <xf numFmtId="0" fontId="17" fillId="41" borderId="30" xfId="0" applyFont="1" applyFill="1" applyBorder="1" applyAlignment="1">
      <alignment horizontal="center"/>
    </xf>
    <xf numFmtId="0" fontId="4" fillId="41" borderId="56" xfId="0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 vertical="center"/>
    </xf>
    <xf numFmtId="0" fontId="20" fillId="40" borderId="30" xfId="0" applyFont="1" applyFill="1" applyBorder="1" applyAlignment="1">
      <alignment horizontal="center" vertical="center"/>
    </xf>
    <xf numFmtId="2" fontId="1" fillId="43" borderId="56" xfId="0" applyNumberFormat="1" applyFont="1" applyFill="1" applyBorder="1" applyAlignment="1">
      <alignment horizontal="center" vertical="center"/>
    </xf>
    <xf numFmtId="2" fontId="17" fillId="43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3" fontId="20" fillId="43" borderId="56" xfId="0" applyNumberFormat="1" applyFont="1" applyFill="1" applyBorder="1" applyAlignment="1">
      <alignment horizontal="center"/>
    </xf>
    <xf numFmtId="0" fontId="1" fillId="40" borderId="30" xfId="0" applyFont="1" applyFill="1" applyBorder="1" applyAlignment="1">
      <alignment horizontal="center" vertical="center"/>
    </xf>
    <xf numFmtId="0" fontId="1" fillId="41" borderId="58" xfId="0" applyFont="1" applyFill="1" applyBorder="1" applyAlignment="1">
      <alignment shrinkToFit="1"/>
    </xf>
    <xf numFmtId="0" fontId="17" fillId="41" borderId="59" xfId="0" applyFont="1" applyFill="1" applyBorder="1" applyAlignment="1">
      <alignment shrinkToFit="1"/>
    </xf>
    <xf numFmtId="0" fontId="17" fillId="41" borderId="59" xfId="0" applyFont="1" applyFill="1" applyBorder="1" applyAlignment="1">
      <alignment horizontal="center" shrinkToFit="1"/>
    </xf>
    <xf numFmtId="0" fontId="1" fillId="41" borderId="59" xfId="0" applyFont="1" applyFill="1" applyBorder="1" applyAlignment="1">
      <alignment horizontal="center" shrinkToFit="1"/>
    </xf>
    <xf numFmtId="171" fontId="17" fillId="41" borderId="59" xfId="42" applyNumberFormat="1" applyFont="1" applyFill="1" applyBorder="1" applyAlignment="1">
      <alignment horizontal="right" indent="1" shrinkToFit="1"/>
    </xf>
    <xf numFmtId="2" fontId="17" fillId="41" borderId="60" xfId="0" applyNumberFormat="1" applyFont="1" applyFill="1" applyBorder="1" applyAlignment="1">
      <alignment horizontal="center"/>
    </xf>
    <xf numFmtId="10" fontId="21" fillId="43" borderId="56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69" fontId="17" fillId="41" borderId="59" xfId="42" applyNumberFormat="1" applyFont="1" applyFill="1" applyBorder="1" applyAlignment="1">
      <alignment horizontal="right" indent="1" shrinkToFit="1"/>
    </xf>
    <xf numFmtId="2" fontId="4" fillId="41" borderId="60" xfId="0" applyNumberFormat="1" applyFont="1" applyFill="1" applyBorder="1" applyAlignment="1">
      <alignment horizontal="center" vertical="center" shrinkToFit="1"/>
    </xf>
    <xf numFmtId="0" fontId="31" fillId="38" borderId="25" xfId="54" applyFont="1" applyFill="1" applyBorder="1" applyAlignment="1">
      <alignment wrapText="1"/>
      <protection/>
    </xf>
    <xf numFmtId="0" fontId="10" fillId="0" borderId="43" xfId="0" applyFont="1" applyFill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62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top" wrapText="1"/>
    </xf>
    <xf numFmtId="0" fontId="10" fillId="0" borderId="24" xfId="54" applyFont="1" applyFill="1" applyBorder="1" applyAlignment="1">
      <alignment vertical="top" wrapText="1"/>
      <protection/>
    </xf>
    <xf numFmtId="168" fontId="1" fillId="0" borderId="24" xfId="57" applyNumberFormat="1" applyFont="1" applyFill="1" applyBorder="1" applyAlignment="1" applyProtection="1">
      <alignment horizontal="center" vertical="center"/>
      <protection/>
    </xf>
    <xf numFmtId="168" fontId="1" fillId="0" borderId="63" xfId="57" applyNumberFormat="1" applyFont="1" applyFill="1" applyBorder="1" applyAlignment="1" applyProtection="1">
      <alignment horizontal="center" vertical="center"/>
      <protection/>
    </xf>
    <xf numFmtId="0" fontId="20" fillId="36" borderId="29" xfId="0" applyFont="1" applyFill="1" applyBorder="1" applyAlignment="1">
      <alignment horizontal="center" vertical="center"/>
    </xf>
    <xf numFmtId="168" fontId="20" fillId="36" borderId="17" xfId="57" applyNumberFormat="1" applyFont="1" applyFill="1" applyBorder="1" applyAlignment="1" applyProtection="1">
      <alignment horizontal="center" vertical="center"/>
      <protection/>
    </xf>
    <xf numFmtId="168" fontId="20" fillId="36" borderId="28" xfId="57" applyNumberFormat="1" applyFont="1" applyFill="1" applyBorder="1" applyAlignment="1" applyProtection="1">
      <alignment horizontal="center" vertical="center"/>
      <protection/>
    </xf>
    <xf numFmtId="168" fontId="20" fillId="43" borderId="17" xfId="57" applyNumberFormat="1" applyFont="1" applyFill="1" applyBorder="1" applyAlignment="1" applyProtection="1">
      <alignment horizontal="center" vertical="center"/>
      <protection/>
    </xf>
    <xf numFmtId="4" fontId="17" fillId="35" borderId="35" xfId="42" applyNumberFormat="1" applyFont="1" applyFill="1" applyBorder="1" applyAlignment="1" applyProtection="1">
      <alignment horizontal="right" indent="1" shrinkToFit="1"/>
      <protection/>
    </xf>
    <xf numFmtId="4" fontId="1" fillId="0" borderId="25" xfId="42" applyNumberFormat="1" applyFont="1" applyFill="1" applyBorder="1" applyAlignment="1" applyProtection="1">
      <alignment horizontal="right" vertical="center" indent="1"/>
      <protection/>
    </xf>
    <xf numFmtId="4" fontId="1" fillId="0" borderId="38" xfId="42" applyNumberFormat="1" applyFont="1" applyFill="1" applyBorder="1" applyAlignment="1" applyProtection="1">
      <alignment horizontal="right" vertical="center" indent="1"/>
      <protection/>
    </xf>
    <xf numFmtId="4" fontId="1" fillId="0" borderId="24" xfId="42" applyNumberFormat="1" applyFont="1" applyFill="1" applyBorder="1" applyAlignment="1" applyProtection="1">
      <alignment horizontal="right" vertical="center" indent="1"/>
      <protection/>
    </xf>
    <xf numFmtId="0" fontId="1" fillId="37" borderId="17" xfId="54" applyFont="1" applyFill="1" applyBorder="1" applyAlignment="1">
      <alignment horizontal="center" vertical="top"/>
      <protection/>
    </xf>
    <xf numFmtId="49" fontId="1" fillId="37" borderId="42" xfId="54" applyNumberFormat="1" applyFont="1" applyFill="1" applyBorder="1" applyAlignment="1">
      <alignment horizontal="center" vertical="top"/>
      <protection/>
    </xf>
    <xf numFmtId="169" fontId="17" fillId="41" borderId="43" xfId="42" applyNumberFormat="1" applyFont="1" applyFill="1" applyBorder="1" applyAlignment="1">
      <alignment horizontal="right" indent="1" shrinkToFit="1"/>
    </xf>
    <xf numFmtId="0" fontId="10" fillId="0" borderId="43" xfId="0" applyFont="1" applyFill="1" applyBorder="1" applyAlignment="1">
      <alignment vertical="top" wrapText="1"/>
    </xf>
    <xf numFmtId="0" fontId="11" fillId="34" borderId="64" xfId="0" applyFont="1" applyFill="1" applyBorder="1" applyAlignment="1">
      <alignment/>
    </xf>
    <xf numFmtId="0" fontId="11" fillId="34" borderId="65" xfId="0" applyFont="1" applyFill="1" applyBorder="1" applyAlignment="1">
      <alignment horizontal="center"/>
    </xf>
    <xf numFmtId="0" fontId="11" fillId="34" borderId="66" xfId="0" applyFont="1" applyFill="1" applyBorder="1" applyAlignment="1">
      <alignment horizontal="center"/>
    </xf>
    <xf numFmtId="0" fontId="11" fillId="34" borderId="65" xfId="0" applyFont="1" applyFill="1" applyBorder="1" applyAlignment="1">
      <alignment/>
    </xf>
    <xf numFmtId="0" fontId="0" fillId="34" borderId="55" xfId="0" applyFill="1" applyBorder="1" applyAlignment="1">
      <alignment/>
    </xf>
    <xf numFmtId="0" fontId="11" fillId="34" borderId="67" xfId="0" applyFont="1" applyFill="1" applyBorder="1" applyAlignment="1">
      <alignment horizontal="center"/>
    </xf>
    <xf numFmtId="0" fontId="11" fillId="34" borderId="68" xfId="0" applyFont="1" applyFill="1" applyBorder="1" applyAlignment="1">
      <alignment/>
    </xf>
    <xf numFmtId="0" fontId="11" fillId="34" borderId="69" xfId="0" applyFont="1" applyFill="1" applyBorder="1" applyAlignment="1">
      <alignment horizontal="center"/>
    </xf>
    <xf numFmtId="0" fontId="10" fillId="34" borderId="70" xfId="0" applyFont="1" applyFill="1" applyBorder="1" applyAlignment="1">
      <alignment horizontal="center"/>
    </xf>
    <xf numFmtId="166" fontId="10" fillId="34" borderId="69" xfId="42" applyNumberFormat="1" applyFont="1" applyFill="1" applyBorder="1" applyAlignment="1" applyProtection="1">
      <alignment horizontal="center"/>
      <protection/>
    </xf>
    <xf numFmtId="0" fontId="23" fillId="34" borderId="70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vertical="top" wrapText="1"/>
    </xf>
    <xf numFmtId="4" fontId="30" fillId="34" borderId="12" xfId="42" applyNumberFormat="1" applyFont="1" applyFill="1" applyBorder="1" applyAlignment="1" applyProtection="1">
      <alignment horizontal="right" vertical="top"/>
      <protection/>
    </xf>
    <xf numFmtId="10" fontId="30" fillId="34" borderId="1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10" fillId="34" borderId="71" xfId="0" applyFont="1" applyFill="1" applyBorder="1" applyAlignment="1">
      <alignment horizontal="center" vertical="center"/>
    </xf>
    <xf numFmtId="0" fontId="10" fillId="34" borderId="70" xfId="0" applyFont="1" applyFill="1" applyBorder="1" applyAlignment="1">
      <alignment/>
    </xf>
    <xf numFmtId="0" fontId="30" fillId="34" borderId="7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10" fillId="34" borderId="27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 vertical="top"/>
    </xf>
    <xf numFmtId="0" fontId="10" fillId="34" borderId="7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11" fillId="34" borderId="71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0" fillId="34" borderId="72" xfId="0" applyFont="1" applyFill="1" applyBorder="1" applyAlignment="1">
      <alignment horizontal="center"/>
    </xf>
    <xf numFmtId="0" fontId="30" fillId="34" borderId="68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10" fillId="34" borderId="71" xfId="0" applyFont="1" applyFill="1" applyBorder="1" applyAlignment="1">
      <alignment horizontal="center"/>
    </xf>
    <xf numFmtId="0" fontId="10" fillId="34" borderId="73" xfId="0" applyFont="1" applyFill="1" applyBorder="1" applyAlignment="1">
      <alignment horizontal="center"/>
    </xf>
    <xf numFmtId="0" fontId="10" fillId="34" borderId="74" xfId="0" applyFont="1" applyFill="1" applyBorder="1" applyAlignment="1">
      <alignment horizontal="center"/>
    </xf>
    <xf numFmtId="0" fontId="30" fillId="34" borderId="75" xfId="0" applyFont="1" applyFill="1" applyBorder="1" applyAlignment="1">
      <alignment horizontal="center"/>
    </xf>
    <xf numFmtId="0" fontId="30" fillId="34" borderId="76" xfId="0" applyFont="1" applyFill="1" applyBorder="1" applyAlignment="1">
      <alignment vertical="top" wrapText="1"/>
    </xf>
    <xf numFmtId="0" fontId="10" fillId="34" borderId="77" xfId="0" applyFont="1" applyFill="1" applyBorder="1" applyAlignment="1">
      <alignment horizontal="center"/>
    </xf>
    <xf numFmtId="0" fontId="10" fillId="34" borderId="78" xfId="0" applyFont="1" applyFill="1" applyBorder="1" applyAlignment="1">
      <alignment horizontal="center"/>
    </xf>
    <xf numFmtId="0" fontId="10" fillId="34" borderId="79" xfId="0" applyFont="1" applyFill="1" applyBorder="1" applyAlignment="1">
      <alignment horizontal="center"/>
    </xf>
    <xf numFmtId="0" fontId="11" fillId="34" borderId="79" xfId="0" applyFont="1" applyFill="1" applyBorder="1" applyAlignment="1">
      <alignment/>
    </xf>
    <xf numFmtId="4" fontId="11" fillId="34" borderId="78" xfId="0" applyNumberFormat="1" applyFont="1" applyFill="1" applyBorder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right" vertical="center" indent="1"/>
    </xf>
    <xf numFmtId="0" fontId="10" fillId="0" borderId="43" xfId="0" applyFont="1" applyBorder="1" applyAlignment="1">
      <alignment horizontal="left" vertical="center" wrapText="1"/>
    </xf>
    <xf numFmtId="49" fontId="10" fillId="0" borderId="43" xfId="0" applyNumberFormat="1" applyFont="1" applyBorder="1" applyAlignment="1">
      <alignment horizontal="center"/>
    </xf>
    <xf numFmtId="4" fontId="10" fillId="0" borderId="43" xfId="0" applyNumberFormat="1" applyFont="1" applyBorder="1" applyAlignment="1">
      <alignment horizontal="right" indent="1"/>
    </xf>
    <xf numFmtId="4" fontId="10" fillId="34" borderId="12" xfId="42" applyNumberFormat="1" applyFont="1" applyFill="1" applyBorder="1" applyAlignment="1" applyProtection="1">
      <alignment horizontal="right" vertical="top"/>
      <protection/>
    </xf>
    <xf numFmtId="10" fontId="10" fillId="34" borderId="12" xfId="0" applyNumberFormat="1" applyFont="1" applyFill="1" applyBorder="1" applyAlignment="1">
      <alignment horizontal="center" vertical="top"/>
    </xf>
    <xf numFmtId="49" fontId="10" fillId="34" borderId="70" xfId="0" applyNumberFormat="1" applyFont="1" applyFill="1" applyBorder="1" applyAlignment="1">
      <alignment horizontal="center" vertical="top"/>
    </xf>
    <xf numFmtId="0" fontId="10" fillId="34" borderId="70" xfId="0" applyFont="1" applyFill="1" applyBorder="1" applyAlignment="1">
      <alignment horizontal="center" vertical="top"/>
    </xf>
    <xf numFmtId="49" fontId="10" fillId="34" borderId="12" xfId="0" applyNumberFormat="1" applyFont="1" applyFill="1" applyBorder="1" applyAlignment="1">
      <alignment horizontal="center" vertical="top"/>
    </xf>
    <xf numFmtId="0" fontId="12" fillId="34" borderId="12" xfId="0" applyFont="1" applyFill="1" applyBorder="1" applyAlignment="1">
      <alignment horizontal="left" vertical="top"/>
    </xf>
    <xf numFmtId="0" fontId="13" fillId="34" borderId="12" xfId="0" applyFont="1" applyFill="1" applyBorder="1" applyAlignment="1">
      <alignment horizontal="left" vertical="top"/>
    </xf>
    <xf numFmtId="0" fontId="13" fillId="34" borderId="12" xfId="0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166" fontId="13" fillId="34" borderId="11" xfId="42" applyNumberFormat="1" applyFont="1" applyFill="1" applyBorder="1" applyAlignment="1" applyProtection="1">
      <alignment/>
      <protection/>
    </xf>
    <xf numFmtId="0" fontId="12" fillId="34" borderId="12" xfId="0" applyFont="1" applyFill="1" applyBorder="1" applyAlignment="1">
      <alignment vertical="top"/>
    </xf>
    <xf numFmtId="4" fontId="10" fillId="34" borderId="11" xfId="42" applyNumberFormat="1" applyFont="1" applyFill="1" applyBorder="1" applyAlignment="1" applyProtection="1">
      <alignment horizontal="right" vertical="top"/>
      <protection/>
    </xf>
    <xf numFmtId="0" fontId="10" fillId="34" borderId="11" xfId="0" applyFont="1" applyFill="1" applyBorder="1" applyAlignment="1">
      <alignment horizontal="center" vertical="top"/>
    </xf>
    <xf numFmtId="0" fontId="13" fillId="34" borderId="12" xfId="0" applyFont="1" applyFill="1" applyBorder="1" applyAlignment="1">
      <alignment vertical="top"/>
    </xf>
    <xf numFmtId="4" fontId="10" fillId="34" borderId="12" xfId="42" applyNumberFormat="1" applyFont="1" applyFill="1" applyBorder="1" applyAlignment="1" applyProtection="1">
      <alignment vertical="top"/>
      <protection/>
    </xf>
    <xf numFmtId="10" fontId="10" fillId="34" borderId="12" xfId="57" applyNumberFormat="1" applyFont="1" applyFill="1" applyBorder="1" applyAlignment="1" applyProtection="1">
      <alignment horizontal="center" vertical="top"/>
      <protection/>
    </xf>
    <xf numFmtId="4" fontId="10" fillId="34" borderId="11" xfId="42" applyNumberFormat="1" applyFont="1" applyFill="1" applyBorder="1" applyAlignment="1" applyProtection="1">
      <alignment vertical="top"/>
      <protection/>
    </xf>
    <xf numFmtId="0" fontId="30" fillId="34" borderId="70" xfId="0" applyFont="1" applyFill="1" applyBorder="1" applyAlignment="1">
      <alignment horizontal="center" vertical="top"/>
    </xf>
    <xf numFmtId="0" fontId="30" fillId="34" borderId="11" xfId="0" applyFont="1" applyFill="1" applyBorder="1" applyAlignment="1">
      <alignment horizontal="center" vertical="top"/>
    </xf>
    <xf numFmtId="4" fontId="30" fillId="34" borderId="12" xfId="42" applyNumberFormat="1" applyFont="1" applyFill="1" applyBorder="1" applyAlignment="1" applyProtection="1">
      <alignment vertical="top"/>
      <protection/>
    </xf>
    <xf numFmtId="10" fontId="30" fillId="34" borderId="12" xfId="57" applyNumberFormat="1" applyFont="1" applyFill="1" applyBorder="1" applyAlignment="1" applyProtection="1">
      <alignment horizontal="center" vertical="top"/>
      <protection/>
    </xf>
    <xf numFmtId="4" fontId="30" fillId="34" borderId="11" xfId="42" applyNumberFormat="1" applyFont="1" applyFill="1" applyBorder="1" applyAlignment="1" applyProtection="1">
      <alignment vertical="top"/>
      <protection/>
    </xf>
    <xf numFmtId="0" fontId="11" fillId="34" borderId="16" xfId="0" applyFont="1" applyFill="1" applyBorder="1" applyAlignment="1">
      <alignment vertical="top"/>
    </xf>
    <xf numFmtId="4" fontId="11" fillId="34" borderId="16" xfId="42" applyNumberFormat="1" applyFont="1" applyFill="1" applyBorder="1" applyAlignment="1" applyProtection="1">
      <alignment vertical="top"/>
      <protection/>
    </xf>
    <xf numFmtId="10" fontId="11" fillId="34" borderId="17" xfId="57" applyNumberFormat="1" applyFont="1" applyFill="1" applyBorder="1" applyAlignment="1" applyProtection="1">
      <alignment horizontal="center" vertical="top"/>
      <protection/>
    </xf>
    <xf numFmtId="4" fontId="11" fillId="34" borderId="17" xfId="42" applyNumberFormat="1" applyFont="1" applyFill="1" applyBorder="1" applyAlignment="1" applyProtection="1">
      <alignment vertical="top"/>
      <protection/>
    </xf>
    <xf numFmtId="0" fontId="11" fillId="34" borderId="16" xfId="0" applyFont="1" applyFill="1" applyBorder="1" applyAlignment="1">
      <alignment horizontal="left" vertical="top"/>
    </xf>
    <xf numFmtId="4" fontId="11" fillId="34" borderId="16" xfId="0" applyNumberFormat="1" applyFont="1" applyFill="1" applyBorder="1" applyAlignment="1">
      <alignment horizontal="right" vertical="top"/>
    </xf>
    <xf numFmtId="10" fontId="11" fillId="34" borderId="17" xfId="0" applyNumberFormat="1" applyFont="1" applyFill="1" applyBorder="1" applyAlignment="1">
      <alignment horizontal="center" vertical="top"/>
    </xf>
    <xf numFmtId="4" fontId="11" fillId="34" borderId="17" xfId="42" applyNumberFormat="1" applyFont="1" applyFill="1" applyBorder="1" applyAlignment="1" applyProtection="1">
      <alignment horizontal="right" vertical="top"/>
      <protection/>
    </xf>
    <xf numFmtId="0" fontId="10" fillId="34" borderId="68" xfId="0" applyFont="1" applyFill="1" applyBorder="1" applyAlignment="1">
      <alignment horizontal="center" vertical="top"/>
    </xf>
    <xf numFmtId="0" fontId="30" fillId="34" borderId="72" xfId="0" applyFont="1" applyFill="1" applyBorder="1" applyAlignment="1">
      <alignment horizontal="center" vertical="top"/>
    </xf>
    <xf numFmtId="0" fontId="30" fillId="34" borderId="72" xfId="0" applyFont="1" applyFill="1" applyBorder="1" applyAlignment="1">
      <alignment vertical="top" wrapText="1"/>
    </xf>
    <xf numFmtId="10" fontId="10" fillId="34" borderId="11" xfId="57" applyNumberFormat="1" applyFont="1" applyFill="1" applyBorder="1" applyAlignment="1" applyProtection="1">
      <alignment horizontal="center" vertical="top"/>
      <protection/>
    </xf>
    <xf numFmtId="10" fontId="30" fillId="34" borderId="11" xfId="57" applyNumberFormat="1" applyFont="1" applyFill="1" applyBorder="1" applyAlignment="1" applyProtection="1">
      <alignment horizontal="center" vertical="top"/>
      <protection/>
    </xf>
    <xf numFmtId="0" fontId="13" fillId="34" borderId="72" xfId="0" applyFont="1" applyFill="1" applyBorder="1" applyAlignment="1">
      <alignment vertical="top"/>
    </xf>
    <xf numFmtId="4" fontId="10" fillId="34" borderId="72" xfId="0" applyNumberFormat="1" applyFont="1" applyFill="1" applyBorder="1" applyAlignment="1">
      <alignment vertical="top"/>
    </xf>
    <xf numFmtId="4" fontId="10" fillId="34" borderId="72" xfId="42" applyNumberFormat="1" applyFont="1" applyFill="1" applyBorder="1" applyAlignment="1" applyProtection="1">
      <alignment vertical="top"/>
      <protection/>
    </xf>
    <xf numFmtId="10" fontId="10" fillId="34" borderId="72" xfId="57" applyNumberFormat="1" applyFont="1" applyFill="1" applyBorder="1" applyAlignment="1" applyProtection="1">
      <alignment horizontal="center" vertical="top"/>
      <protection/>
    </xf>
    <xf numFmtId="4" fontId="10" fillId="34" borderId="72" xfId="42" applyNumberFormat="1" applyFont="1" applyFill="1" applyBorder="1" applyAlignment="1" applyProtection="1">
      <alignment horizontal="right" vertical="top"/>
      <protection/>
    </xf>
    <xf numFmtId="4" fontId="30" fillId="34" borderId="11" xfId="42" applyNumberFormat="1" applyFont="1" applyFill="1" applyBorder="1" applyAlignment="1" applyProtection="1">
      <alignment horizontal="right" vertical="top"/>
      <protection/>
    </xf>
    <xf numFmtId="0" fontId="11" fillId="34" borderId="70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30" fillId="34" borderId="75" xfId="0" applyFont="1" applyFill="1" applyBorder="1" applyAlignment="1">
      <alignment horizontal="center" vertical="top"/>
    </xf>
    <xf numFmtId="4" fontId="11" fillId="34" borderId="43" xfId="42" applyNumberFormat="1" applyFont="1" applyFill="1" applyBorder="1" applyAlignment="1" applyProtection="1">
      <alignment horizontal="right" vertical="top"/>
      <protection/>
    </xf>
    <xf numFmtId="0" fontId="30" fillId="34" borderId="68" xfId="0" applyFont="1" applyFill="1" applyBorder="1" applyAlignment="1">
      <alignment horizontal="center" vertical="top"/>
    </xf>
    <xf numFmtId="0" fontId="30" fillId="34" borderId="7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/>
    </xf>
    <xf numFmtId="0" fontId="30" fillId="34" borderId="12" xfId="0" applyFont="1" applyFill="1" applyBorder="1" applyAlignment="1">
      <alignment vertical="top"/>
    </xf>
    <xf numFmtId="4" fontId="30" fillId="34" borderId="76" xfId="42" applyNumberFormat="1" applyFont="1" applyFill="1" applyBorder="1" applyAlignment="1" applyProtection="1">
      <alignment horizontal="right" vertical="top"/>
      <protection/>
    </xf>
    <xf numFmtId="4" fontId="30" fillId="34" borderId="76" xfId="42" applyNumberFormat="1" applyFont="1" applyFill="1" applyBorder="1" applyAlignment="1" applyProtection="1">
      <alignment vertical="top"/>
      <protection/>
    </xf>
    <xf numFmtId="169" fontId="11" fillId="34" borderId="80" xfId="0" applyNumberFormat="1" applyFont="1" applyFill="1" applyBorder="1" applyAlignment="1">
      <alignment/>
    </xf>
    <xf numFmtId="4" fontId="11" fillId="34" borderId="54" xfId="42" applyNumberFormat="1" applyFont="1" applyFill="1" applyBorder="1" applyAlignment="1" applyProtection="1">
      <alignment horizontal="right"/>
      <protection/>
    </xf>
    <xf numFmtId="10" fontId="11" fillId="34" borderId="54" xfId="57" applyNumberFormat="1" applyFont="1" applyFill="1" applyBorder="1" applyAlignment="1" applyProtection="1">
      <alignment horizontal="center"/>
      <protection/>
    </xf>
    <xf numFmtId="4" fontId="11" fillId="34" borderId="54" xfId="42" applyNumberFormat="1" applyFont="1" applyFill="1" applyBorder="1" applyAlignment="1" applyProtection="1">
      <alignment/>
      <protection/>
    </xf>
    <xf numFmtId="0" fontId="11" fillId="34" borderId="54" xfId="0" applyFont="1" applyFill="1" applyBorder="1" applyAlignment="1">
      <alignment/>
    </xf>
    <xf numFmtId="0" fontId="11" fillId="34" borderId="54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/>
    </xf>
    <xf numFmtId="0" fontId="11" fillId="36" borderId="81" xfId="0" applyFont="1" applyFill="1" applyBorder="1" applyAlignment="1">
      <alignment horizontal="center" vertical="center"/>
    </xf>
    <xf numFmtId="0" fontId="11" fillId="36" borderId="82" xfId="0" applyFont="1" applyFill="1" applyBorder="1" applyAlignment="1">
      <alignment horizontal="center" vertical="center"/>
    </xf>
    <xf numFmtId="0" fontId="11" fillId="36" borderId="82" xfId="0" applyFont="1" applyFill="1" applyBorder="1" applyAlignment="1">
      <alignment horizontal="center" vertical="center" wrapText="1"/>
    </xf>
    <xf numFmtId="0" fontId="11" fillId="36" borderId="8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indent="1"/>
    </xf>
    <xf numFmtId="4" fontId="11" fillId="36" borderId="59" xfId="0" applyNumberFormat="1" applyFont="1" applyFill="1" applyBorder="1" applyAlignment="1">
      <alignment horizontal="right" indent="1"/>
    </xf>
    <xf numFmtId="4" fontId="11" fillId="36" borderId="60" xfId="0" applyNumberFormat="1" applyFont="1" applyFill="1" applyBorder="1" applyAlignment="1">
      <alignment horizontal="right" indent="1"/>
    </xf>
    <xf numFmtId="0" fontId="10" fillId="34" borderId="75" xfId="0" applyFont="1" applyFill="1" applyBorder="1" applyAlignment="1">
      <alignment horizontal="center" vertical="top"/>
    </xf>
    <xf numFmtId="0" fontId="29" fillId="0" borderId="12" xfId="54" applyFont="1" applyFill="1" applyBorder="1" applyAlignment="1">
      <alignment horizontal="center" vertical="top"/>
      <protection/>
    </xf>
    <xf numFmtId="0" fontId="29" fillId="0" borderId="46" xfId="54" applyFont="1" applyFill="1" applyBorder="1" applyAlignment="1">
      <alignment horizontal="center" vertical="top"/>
      <protection/>
    </xf>
    <xf numFmtId="4" fontId="29" fillId="0" borderId="12" xfId="54" applyNumberFormat="1" applyFont="1" applyFill="1" applyBorder="1" applyAlignment="1">
      <alignment horizontal="right" vertical="top"/>
      <protection/>
    </xf>
    <xf numFmtId="4" fontId="1" fillId="37" borderId="24" xfId="44" applyNumberFormat="1" applyFont="1" applyFill="1" applyBorder="1" applyAlignment="1" applyProtection="1">
      <alignment horizontal="right" vertical="top"/>
      <protection/>
    </xf>
    <xf numFmtId="0" fontId="20" fillId="38" borderId="25" xfId="54" applyFont="1" applyFill="1" applyBorder="1" applyAlignment="1">
      <alignment horizontal="center" vertical="top"/>
      <protection/>
    </xf>
    <xf numFmtId="49" fontId="1" fillId="38" borderId="84" xfId="54" applyNumberFormat="1" applyFont="1" applyFill="1" applyBorder="1" applyAlignment="1">
      <alignment horizontal="center" vertical="top"/>
      <protection/>
    </xf>
    <xf numFmtId="4" fontId="20" fillId="38" borderId="25" xfId="44" applyNumberFormat="1" applyFont="1" applyFill="1" applyBorder="1" applyAlignment="1" applyProtection="1">
      <alignment horizontal="right" vertical="top"/>
      <protection/>
    </xf>
    <xf numFmtId="0" fontId="20" fillId="0" borderId="0" xfId="54" applyFont="1" applyFill="1" applyBorder="1" applyAlignment="1">
      <alignment horizontal="center" vertical="top"/>
      <protection/>
    </xf>
    <xf numFmtId="49" fontId="32" fillId="0" borderId="0" xfId="54" applyNumberFormat="1" applyFont="1" applyFill="1" applyBorder="1" applyAlignment="1">
      <alignment horizontal="center" vertical="top"/>
      <protection/>
    </xf>
    <xf numFmtId="4" fontId="20" fillId="0" borderId="0" xfId="44" applyNumberFormat="1" applyFont="1" applyFill="1" applyBorder="1" applyAlignment="1" applyProtection="1">
      <alignment horizontal="right" vertical="top"/>
      <protection/>
    </xf>
    <xf numFmtId="0" fontId="29" fillId="0" borderId="17" xfId="54" applyFont="1" applyFill="1" applyBorder="1" applyAlignment="1">
      <alignment horizontal="center" vertical="top"/>
      <protection/>
    </xf>
    <xf numFmtId="49" fontId="29" fillId="0" borderId="17" xfId="54" applyNumberFormat="1" applyFont="1" applyFill="1" applyBorder="1" applyAlignment="1">
      <alignment horizontal="center" vertical="top"/>
      <protection/>
    </xf>
    <xf numFmtId="4" fontId="29" fillId="0" borderId="17" xfId="44" applyNumberFormat="1" applyFont="1" applyFill="1" applyBorder="1" applyAlignment="1" applyProtection="1">
      <alignment horizontal="right" vertical="top"/>
      <protection/>
    </xf>
    <xf numFmtId="4" fontId="1" fillId="0" borderId="23" xfId="54" applyNumberFormat="1" applyFont="1" applyFill="1" applyBorder="1" applyAlignment="1">
      <alignment horizontal="right" vertical="top"/>
      <protection/>
    </xf>
    <xf numFmtId="4" fontId="1" fillId="0" borderId="17" xfId="54" applyNumberFormat="1" applyFont="1" applyFill="1" applyBorder="1" applyAlignment="1">
      <alignment horizontal="right" vertical="top"/>
      <protection/>
    </xf>
    <xf numFmtId="49" fontId="20" fillId="38" borderId="17" xfId="54" applyNumberFormat="1" applyFont="1" applyFill="1" applyBorder="1" applyAlignment="1">
      <alignment horizontal="center" vertical="top"/>
      <protection/>
    </xf>
    <xf numFmtId="49" fontId="32" fillId="38" borderId="17" xfId="54" applyNumberFormat="1" applyFont="1" applyFill="1" applyBorder="1" applyAlignment="1">
      <alignment horizontal="center" vertical="top"/>
      <protection/>
    </xf>
    <xf numFmtId="4" fontId="20" fillId="38" borderId="17" xfId="44" applyNumberFormat="1" applyFont="1" applyFill="1" applyBorder="1" applyAlignment="1" applyProtection="1">
      <alignment horizontal="right" vertical="top"/>
      <protection/>
    </xf>
    <xf numFmtId="4" fontId="1" fillId="0" borderId="17" xfId="44" applyNumberFormat="1" applyFont="1" applyFill="1" applyBorder="1" applyAlignment="1" applyProtection="1">
      <alignment horizontal="right" vertical="top"/>
      <protection/>
    </xf>
    <xf numFmtId="49" fontId="32" fillId="38" borderId="26" xfId="54" applyNumberFormat="1" applyFont="1" applyFill="1" applyBorder="1" applyAlignment="1">
      <alignment horizontal="center" vertical="top"/>
      <protection/>
    </xf>
    <xf numFmtId="4" fontId="1" fillId="0" borderId="24" xfId="44" applyNumberFormat="1" applyFont="1" applyFill="1" applyBorder="1" applyAlignment="1" applyProtection="1">
      <alignment horizontal="right" vertical="top"/>
      <protection/>
    </xf>
    <xf numFmtId="4" fontId="20" fillId="38" borderId="24" xfId="44" applyNumberFormat="1" applyFont="1" applyFill="1" applyBorder="1" applyAlignment="1" applyProtection="1">
      <alignment horizontal="right" vertical="top"/>
      <protection/>
    </xf>
    <xf numFmtId="4" fontId="1" fillId="0" borderId="24" xfId="42" applyNumberFormat="1" applyFont="1" applyFill="1" applyBorder="1" applyAlignment="1" applyProtection="1">
      <alignment horizontal="right" vertical="top"/>
      <protection/>
    </xf>
    <xf numFmtId="0" fontId="20" fillId="38" borderId="17" xfId="0" applyFont="1" applyFill="1" applyBorder="1" applyAlignment="1">
      <alignment horizontal="center" vertical="top"/>
    </xf>
    <xf numFmtId="49" fontId="32" fillId="38" borderId="42" xfId="0" applyNumberFormat="1" applyFont="1" applyFill="1" applyBorder="1" applyAlignment="1">
      <alignment horizontal="center" vertical="top"/>
    </xf>
    <xf numFmtId="4" fontId="20" fillId="38" borderId="24" xfId="42" applyNumberFormat="1" applyFont="1" applyFill="1" applyBorder="1" applyAlignment="1" applyProtection="1">
      <alignment horizontal="right" vertical="top"/>
      <protection/>
    </xf>
    <xf numFmtId="0" fontId="29" fillId="0" borderId="17" xfId="54" applyFont="1" applyFill="1" applyBorder="1" applyAlignment="1">
      <alignment vertical="top" wrapText="1"/>
      <protection/>
    </xf>
    <xf numFmtId="0" fontId="10" fillId="46" borderId="62" xfId="0" applyFont="1" applyFill="1" applyBorder="1" applyAlignment="1">
      <alignment vertical="top" wrapText="1"/>
    </xf>
    <xf numFmtId="0" fontId="20" fillId="38" borderId="17" xfId="54" applyFont="1" applyFill="1" applyBorder="1" applyAlignment="1">
      <alignment vertical="top" wrapText="1"/>
      <protection/>
    </xf>
    <xf numFmtId="0" fontId="1" fillId="0" borderId="24" xfId="0" applyFont="1" applyFill="1" applyBorder="1" applyAlignment="1">
      <alignment vertical="top" wrapText="1"/>
    </xf>
    <xf numFmtId="0" fontId="31" fillId="38" borderId="24" xfId="0" applyFont="1" applyFill="1" applyBorder="1" applyAlignment="1">
      <alignment vertical="top" wrapText="1"/>
    </xf>
    <xf numFmtId="0" fontId="10" fillId="37" borderId="24" xfId="54" applyFont="1" applyFill="1" applyBorder="1" applyAlignment="1">
      <alignment vertical="top" wrapText="1"/>
      <protection/>
    </xf>
    <xf numFmtId="0" fontId="10" fillId="0" borderId="17" xfId="0" applyFont="1" applyFill="1" applyBorder="1" applyAlignment="1">
      <alignment vertical="top" wrapText="1"/>
    </xf>
    <xf numFmtId="4" fontId="13" fillId="34" borderId="69" xfId="42" applyNumberFormat="1" applyFont="1" applyFill="1" applyBorder="1" applyAlignment="1" applyProtection="1">
      <alignment horizontal="center"/>
      <protection/>
    </xf>
    <xf numFmtId="4" fontId="11" fillId="34" borderId="28" xfId="42" applyNumberFormat="1" applyFont="1" applyFill="1" applyBorder="1" applyAlignment="1" applyProtection="1">
      <alignment horizontal="center" vertical="top"/>
      <protection/>
    </xf>
    <xf numFmtId="4" fontId="10" fillId="34" borderId="69" xfId="42" applyNumberFormat="1" applyFont="1" applyFill="1" applyBorder="1" applyAlignment="1" applyProtection="1">
      <alignment/>
      <protection/>
    </xf>
    <xf numFmtId="4" fontId="10" fillId="34" borderId="69" xfId="42" applyNumberFormat="1" applyFont="1" applyFill="1" applyBorder="1" applyAlignment="1" applyProtection="1">
      <alignment vertical="top"/>
      <protection/>
    </xf>
    <xf numFmtId="4" fontId="30" fillId="34" borderId="69" xfId="42" applyNumberFormat="1" applyFont="1" applyFill="1" applyBorder="1" applyAlignment="1" applyProtection="1">
      <alignment vertical="top"/>
      <protection/>
    </xf>
    <xf numFmtId="4" fontId="11" fillId="34" borderId="28" xfId="42" applyNumberFormat="1" applyFont="1" applyFill="1" applyBorder="1" applyAlignment="1" applyProtection="1">
      <alignment vertical="top"/>
      <protection/>
    </xf>
    <xf numFmtId="4" fontId="11" fillId="34" borderId="69" xfId="42" applyNumberFormat="1" applyFont="1" applyFill="1" applyBorder="1" applyAlignment="1" applyProtection="1">
      <alignment vertical="center"/>
      <protection/>
    </xf>
    <xf numFmtId="4" fontId="10" fillId="34" borderId="69" xfId="0" applyNumberFormat="1" applyFont="1" applyFill="1" applyBorder="1" applyAlignment="1">
      <alignment/>
    </xf>
    <xf numFmtId="4" fontId="11" fillId="34" borderId="28" xfId="42" applyNumberFormat="1" applyFont="1" applyFill="1" applyBorder="1" applyAlignment="1" applyProtection="1">
      <alignment vertical="center"/>
      <protection/>
    </xf>
    <xf numFmtId="4" fontId="11" fillId="34" borderId="69" xfId="42" applyNumberFormat="1" applyFont="1" applyFill="1" applyBorder="1" applyAlignment="1" applyProtection="1">
      <alignment/>
      <protection/>
    </xf>
    <xf numFmtId="4" fontId="11" fillId="34" borderId="69" xfId="42" applyNumberFormat="1" applyFont="1" applyFill="1" applyBorder="1" applyAlignment="1" applyProtection="1">
      <alignment vertical="top"/>
      <protection/>
    </xf>
    <xf numFmtId="4" fontId="41" fillId="34" borderId="69" xfId="42" applyNumberFormat="1" applyFont="1" applyFill="1" applyBorder="1" applyAlignment="1" applyProtection="1">
      <alignment vertical="top"/>
      <protection/>
    </xf>
    <xf numFmtId="4" fontId="10" fillId="34" borderId="85" xfId="42" applyNumberFormat="1" applyFont="1" applyFill="1" applyBorder="1" applyAlignment="1" applyProtection="1">
      <alignment vertical="top"/>
      <protection/>
    </xf>
    <xf numFmtId="4" fontId="10" fillId="34" borderId="86" xfId="42" applyNumberFormat="1" applyFont="1" applyFill="1" applyBorder="1" applyAlignment="1" applyProtection="1">
      <alignment vertical="top"/>
      <protection/>
    </xf>
    <xf numFmtId="4" fontId="30" fillId="34" borderId="86" xfId="42" applyNumberFormat="1" applyFont="1" applyFill="1" applyBorder="1" applyAlignment="1" applyProtection="1">
      <alignment vertical="top"/>
      <protection/>
    </xf>
    <xf numFmtId="4" fontId="30" fillId="34" borderId="87" xfId="42" applyNumberFormat="1" applyFont="1" applyFill="1" applyBorder="1" applyAlignment="1" applyProtection="1">
      <alignment vertical="top"/>
      <protection/>
    </xf>
    <xf numFmtId="4" fontId="11" fillId="34" borderId="85" xfId="42" applyNumberFormat="1" applyFont="1" applyFill="1" applyBorder="1" applyAlignment="1" applyProtection="1">
      <alignment/>
      <protection/>
    </xf>
    <xf numFmtId="4" fontId="10" fillId="34" borderId="69" xfId="42" applyNumberFormat="1" applyFont="1" applyFill="1" applyBorder="1" applyAlignment="1" applyProtection="1">
      <alignment horizontal="right" vertical="top"/>
      <protection/>
    </xf>
    <xf numFmtId="4" fontId="30" fillId="34" borderId="69" xfId="42" applyNumberFormat="1" applyFont="1" applyFill="1" applyBorder="1" applyAlignment="1" applyProtection="1">
      <alignment horizontal="right" vertical="top"/>
      <protection/>
    </xf>
    <xf numFmtId="0" fontId="10" fillId="34" borderId="88" xfId="0" applyFont="1" applyFill="1" applyBorder="1" applyAlignment="1">
      <alignment horizontal="center" vertical="top"/>
    </xf>
    <xf numFmtId="0" fontId="10" fillId="34" borderId="38" xfId="0" applyFont="1" applyFill="1" applyBorder="1" applyAlignment="1">
      <alignment horizontal="center" vertical="top"/>
    </xf>
    <xf numFmtId="0" fontId="13" fillId="34" borderId="38" xfId="0" applyFont="1" applyFill="1" applyBorder="1" applyAlignment="1">
      <alignment vertical="top"/>
    </xf>
    <xf numFmtId="4" fontId="10" fillId="34" borderId="38" xfId="42" applyNumberFormat="1" applyFont="1" applyFill="1" applyBorder="1" applyAlignment="1" applyProtection="1">
      <alignment horizontal="right" vertical="top"/>
      <protection/>
    </xf>
    <xf numFmtId="4" fontId="10" fillId="34" borderId="89" xfId="42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20" fillId="43" borderId="27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vertical="center" wrapText="1"/>
    </xf>
    <xf numFmtId="0" fontId="20" fillId="43" borderId="17" xfId="0" applyFont="1" applyFill="1" applyBorder="1" applyAlignment="1">
      <alignment horizontal="center" vertical="center"/>
    </xf>
    <xf numFmtId="4" fontId="20" fillId="43" borderId="17" xfId="42" applyNumberFormat="1" applyFont="1" applyFill="1" applyBorder="1" applyAlignment="1" applyProtection="1">
      <alignment horizontal="right" vertical="center" indent="1"/>
      <protection/>
    </xf>
    <xf numFmtId="168" fontId="1" fillId="43" borderId="25" xfId="57" applyNumberFormat="1" applyFont="1" applyFill="1" applyBorder="1" applyAlignment="1" applyProtection="1">
      <alignment horizontal="center" vertical="center"/>
      <protection/>
    </xf>
    <xf numFmtId="168" fontId="1" fillId="43" borderId="31" xfId="57" applyNumberFormat="1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8" fontId="1" fillId="0" borderId="69" xfId="57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vertical="center" wrapText="1"/>
    </xf>
    <xf numFmtId="0" fontId="17" fillId="0" borderId="7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top"/>
    </xf>
    <xf numFmtId="4" fontId="11" fillId="34" borderId="12" xfId="42" applyNumberFormat="1" applyFont="1" applyFill="1" applyBorder="1" applyAlignment="1" applyProtection="1">
      <alignment horizontal="right" vertical="top"/>
      <protection/>
    </xf>
    <xf numFmtId="4" fontId="10" fillId="34" borderId="0" xfId="42" applyNumberFormat="1" applyFont="1" applyFill="1" applyBorder="1" applyAlignment="1" applyProtection="1">
      <alignment horizontal="right" vertical="top"/>
      <protection/>
    </xf>
    <xf numFmtId="10" fontId="11" fillId="34" borderId="78" xfId="57" applyNumberFormat="1" applyFont="1" applyFill="1" applyBorder="1" applyAlignment="1" applyProtection="1">
      <alignment horizontal="center"/>
      <protection/>
    </xf>
    <xf numFmtId="4" fontId="10" fillId="34" borderId="54" xfId="42" applyNumberFormat="1" applyFont="1" applyFill="1" applyBorder="1" applyAlignment="1" applyProtection="1">
      <alignment horizontal="right" vertical="top"/>
      <protection/>
    </xf>
    <xf numFmtId="4" fontId="36" fillId="34" borderId="12" xfId="42" applyNumberFormat="1" applyFont="1" applyFill="1" applyBorder="1" applyAlignment="1" applyProtection="1">
      <alignment horizontal="right" vertical="top"/>
      <protection/>
    </xf>
    <xf numFmtId="4" fontId="36" fillId="34" borderId="0" xfId="42" applyNumberFormat="1" applyFont="1" applyFill="1" applyBorder="1" applyAlignment="1" applyProtection="1">
      <alignment horizontal="right" vertical="top"/>
      <protection/>
    </xf>
    <xf numFmtId="10" fontId="10" fillId="34" borderId="12" xfId="42" applyNumberFormat="1" applyFont="1" applyFill="1" applyBorder="1" applyAlignment="1" applyProtection="1">
      <alignment horizontal="center" vertical="top"/>
      <protection/>
    </xf>
    <xf numFmtId="10" fontId="36" fillId="34" borderId="54" xfId="42" applyNumberFormat="1" applyFont="1" applyFill="1" applyBorder="1" applyAlignment="1" applyProtection="1">
      <alignment horizontal="center" vertical="top"/>
      <protection/>
    </xf>
    <xf numFmtId="4" fontId="30" fillId="34" borderId="0" xfId="42" applyNumberFormat="1" applyFont="1" applyFill="1" applyBorder="1" applyAlignment="1" applyProtection="1">
      <alignment horizontal="right" vertical="top"/>
      <protection/>
    </xf>
    <xf numFmtId="4" fontId="36" fillId="34" borderId="53" xfId="42" applyNumberFormat="1" applyFont="1" applyFill="1" applyBorder="1" applyAlignment="1" applyProtection="1">
      <alignment horizontal="right" vertical="top"/>
      <protection/>
    </xf>
    <xf numFmtId="4" fontId="30" fillId="34" borderId="53" xfId="42" applyNumberFormat="1" applyFont="1" applyFill="1" applyBorder="1" applyAlignment="1" applyProtection="1">
      <alignment horizontal="right" vertical="top"/>
      <protection/>
    </xf>
    <xf numFmtId="10" fontId="10" fillId="34" borderId="54" xfId="42" applyNumberFormat="1" applyFont="1" applyFill="1" applyBorder="1" applyAlignment="1" applyProtection="1">
      <alignment horizontal="center" vertical="top"/>
      <protection/>
    </xf>
    <xf numFmtId="10" fontId="10" fillId="34" borderId="72" xfId="42" applyNumberFormat="1" applyFont="1" applyFill="1" applyBorder="1" applyAlignment="1" applyProtection="1">
      <alignment horizontal="center" vertical="top"/>
      <protection/>
    </xf>
    <xf numFmtId="4" fontId="10" fillId="34" borderId="90" xfId="42" applyNumberFormat="1" applyFont="1" applyFill="1" applyBorder="1" applyAlignment="1" applyProtection="1">
      <alignment horizontal="right" vertical="top"/>
      <protection/>
    </xf>
    <xf numFmtId="10" fontId="27" fillId="34" borderId="12" xfId="57" applyNumberFormat="1" applyFont="1" applyFill="1" applyBorder="1" applyAlignment="1" applyProtection="1">
      <alignment horizontal="center" vertical="top"/>
      <protection/>
    </xf>
    <xf numFmtId="0" fontId="10" fillId="34" borderId="43" xfId="0" applyFont="1" applyFill="1" applyBorder="1" applyAlignment="1">
      <alignment horizontal="center"/>
    </xf>
    <xf numFmtId="0" fontId="11" fillId="34" borderId="43" xfId="0" applyFont="1" applyFill="1" applyBorder="1" applyAlignment="1">
      <alignment vertical="top"/>
    </xf>
    <xf numFmtId="10" fontId="27" fillId="34" borderId="43" xfId="57" applyNumberFormat="1" applyFont="1" applyFill="1" applyBorder="1" applyAlignment="1" applyProtection="1">
      <alignment horizontal="center" vertical="top"/>
      <protection/>
    </xf>
    <xf numFmtId="0" fontId="30" fillId="34" borderId="76" xfId="0" applyFont="1" applyFill="1" applyBorder="1" applyAlignment="1">
      <alignment horizontal="center"/>
    </xf>
    <xf numFmtId="4" fontId="30" fillId="34" borderId="72" xfId="42" applyNumberFormat="1" applyFont="1" applyFill="1" applyBorder="1" applyAlignment="1" applyProtection="1">
      <alignment horizontal="right" vertical="top"/>
      <protection/>
    </xf>
    <xf numFmtId="10" fontId="30" fillId="34" borderId="44" xfId="57" applyNumberFormat="1" applyFont="1" applyFill="1" applyBorder="1" applyAlignment="1" applyProtection="1">
      <alignment horizontal="center" vertical="top"/>
      <protection/>
    </xf>
    <xf numFmtId="4" fontId="30" fillId="34" borderId="72" xfId="42" applyNumberFormat="1" applyFont="1" applyFill="1" applyBorder="1" applyAlignment="1" applyProtection="1">
      <alignment vertical="top"/>
      <protection/>
    </xf>
    <xf numFmtId="10" fontId="30" fillId="34" borderId="72" xfId="57" applyNumberFormat="1" applyFont="1" applyFill="1" applyBorder="1" applyAlignment="1" applyProtection="1">
      <alignment horizontal="center" vertical="top"/>
      <protection/>
    </xf>
    <xf numFmtId="0" fontId="11" fillId="34" borderId="57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top"/>
    </xf>
    <xf numFmtId="4" fontId="11" fillId="34" borderId="44" xfId="42" applyNumberFormat="1" applyFont="1" applyFill="1" applyBorder="1" applyAlignment="1" applyProtection="1">
      <alignment vertical="top"/>
      <protection/>
    </xf>
    <xf numFmtId="4" fontId="11" fillId="34" borderId="87" xfId="42" applyNumberFormat="1" applyFont="1" applyFill="1" applyBorder="1" applyAlignment="1" applyProtection="1">
      <alignment vertical="top"/>
      <protection/>
    </xf>
    <xf numFmtId="0" fontId="30" fillId="34" borderId="76" xfId="0" applyFont="1" applyFill="1" applyBorder="1" applyAlignment="1">
      <alignment horizontal="center" vertical="center"/>
    </xf>
    <xf numFmtId="4" fontId="30" fillId="34" borderId="85" xfId="42" applyNumberFormat="1" applyFont="1" applyFill="1" applyBorder="1" applyAlignment="1" applyProtection="1">
      <alignment vertical="top"/>
      <protection/>
    </xf>
    <xf numFmtId="0" fontId="10" fillId="34" borderId="30" xfId="0" applyFont="1" applyFill="1" applyBorder="1" applyAlignment="1">
      <alignment horizontal="center"/>
    </xf>
    <xf numFmtId="4" fontId="11" fillId="34" borderId="69" xfId="42" applyNumberFormat="1" applyFont="1" applyFill="1" applyBorder="1" applyAlignment="1" applyProtection="1">
      <alignment horizontal="right" vertical="top"/>
      <protection/>
    </xf>
    <xf numFmtId="4" fontId="36" fillId="34" borderId="69" xfId="42" applyNumberFormat="1" applyFont="1" applyFill="1" applyBorder="1" applyAlignment="1" applyProtection="1">
      <alignment horizontal="right" vertical="top"/>
      <protection/>
    </xf>
    <xf numFmtId="4" fontId="10" fillId="34" borderId="86" xfId="42" applyNumberFormat="1" applyFont="1" applyFill="1" applyBorder="1" applyAlignment="1" applyProtection="1">
      <alignment horizontal="right" vertical="top"/>
      <protection/>
    </xf>
    <xf numFmtId="4" fontId="10" fillId="34" borderId="85" xfId="42" applyNumberFormat="1" applyFont="1" applyFill="1" applyBorder="1" applyAlignment="1" applyProtection="1">
      <alignment horizontal="right" vertical="top"/>
      <protection/>
    </xf>
    <xf numFmtId="0" fontId="10" fillId="0" borderId="62" xfId="0" applyFont="1" applyBorder="1" applyAlignment="1">
      <alignment horizontal="left" vertical="center" wrapText="1"/>
    </xf>
    <xf numFmtId="49" fontId="10" fillId="0" borderId="62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horizontal="right" indent="1"/>
    </xf>
    <xf numFmtId="4" fontId="10" fillId="0" borderId="91" xfId="0" applyNumberFormat="1" applyFont="1" applyBorder="1" applyAlignment="1">
      <alignment horizontal="right" indent="1"/>
    </xf>
    <xf numFmtId="0" fontId="113" fillId="0" borderId="0" xfId="0" applyFont="1" applyAlignment="1">
      <alignment horizontal="right"/>
    </xf>
    <xf numFmtId="1" fontId="114" fillId="0" borderId="0" xfId="0" applyNumberFormat="1" applyFont="1" applyAlignment="1">
      <alignment horizontal="center"/>
    </xf>
    <xf numFmtId="49" fontId="98" fillId="0" borderId="0" xfId="0" applyNumberFormat="1" applyFont="1" applyAlignment="1">
      <alignment horizontal="center"/>
    </xf>
    <xf numFmtId="49" fontId="115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center" wrapText="1"/>
    </xf>
    <xf numFmtId="0" fontId="116" fillId="0" borderId="54" xfId="0" applyFont="1" applyBorder="1" applyAlignment="1">
      <alignment/>
    </xf>
    <xf numFmtId="0" fontId="115" fillId="0" borderId="0" xfId="0" applyFont="1" applyAlignment="1">
      <alignment/>
    </xf>
    <xf numFmtId="0" fontId="115" fillId="0" borderId="0" xfId="0" applyFont="1" applyAlignment="1">
      <alignment horizontal="center"/>
    </xf>
    <xf numFmtId="1" fontId="115" fillId="0" borderId="0" xfId="0" applyNumberFormat="1" applyFont="1" applyAlignment="1">
      <alignment horizontal="center"/>
    </xf>
    <xf numFmtId="0" fontId="116" fillId="0" borderId="0" xfId="0" applyFont="1" applyAlignment="1">
      <alignment/>
    </xf>
    <xf numFmtId="1" fontId="98" fillId="0" borderId="0" xfId="0" applyNumberFormat="1" applyFont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top"/>
    </xf>
    <xf numFmtId="4" fontId="1" fillId="0" borderId="11" xfId="42" applyNumberFormat="1" applyFont="1" applyFill="1" applyBorder="1" applyAlignment="1" applyProtection="1">
      <alignment horizontal="right" vertical="top"/>
      <protection/>
    </xf>
    <xf numFmtId="0" fontId="31" fillId="38" borderId="25" xfId="0" applyFont="1" applyFill="1" applyBorder="1" applyAlignment="1">
      <alignment wrapText="1"/>
    </xf>
    <xf numFmtId="0" fontId="20" fillId="38" borderId="25" xfId="0" applyFont="1" applyFill="1" applyBorder="1" applyAlignment="1">
      <alignment horizontal="center" vertical="top"/>
    </xf>
    <xf numFmtId="49" fontId="32" fillId="38" borderId="84" xfId="0" applyNumberFormat="1" applyFont="1" applyFill="1" applyBorder="1" applyAlignment="1">
      <alignment horizontal="center" vertical="top"/>
    </xf>
    <xf numFmtId="4" fontId="20" fillId="38" borderId="25" xfId="42" applyNumberFormat="1" applyFont="1" applyFill="1" applyBorder="1" applyAlignment="1" applyProtection="1">
      <alignment horizontal="right" vertical="top"/>
      <protection/>
    </xf>
    <xf numFmtId="172" fontId="1" fillId="0" borderId="44" xfId="42" applyNumberFormat="1" applyFont="1" applyFill="1" applyBorder="1" applyAlignment="1">
      <alignment horizontal="right" vertical="center" indent="1"/>
    </xf>
    <xf numFmtId="3" fontId="1" fillId="0" borderId="44" xfId="0" applyNumberFormat="1" applyFont="1" applyFill="1" applyBorder="1" applyAlignment="1">
      <alignment horizontal="right" vertical="center" indent="1"/>
    </xf>
    <xf numFmtId="4" fontId="1" fillId="0" borderId="44" xfId="0" applyNumberFormat="1" applyFont="1" applyFill="1" applyBorder="1" applyAlignment="1">
      <alignment horizontal="right" vertical="center" indent="1"/>
    </xf>
    <xf numFmtId="2" fontId="1" fillId="0" borderId="87" xfId="0" applyNumberFormat="1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right" vertical="center" indent="1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4" fontId="1" fillId="0" borderId="26" xfId="42" applyNumberFormat="1" applyFont="1" applyFill="1" applyBorder="1" applyAlignment="1" applyProtection="1">
      <alignment horizontal="right" vertical="center" indent="1"/>
      <protection/>
    </xf>
    <xf numFmtId="4" fontId="20" fillId="36" borderId="22" xfId="42" applyNumberFormat="1" applyFont="1" applyFill="1" applyBorder="1" applyAlignment="1" applyProtection="1">
      <alignment vertical="center"/>
      <protection/>
    </xf>
    <xf numFmtId="4" fontId="17" fillId="42" borderId="17" xfId="42" applyNumberFormat="1" applyFont="1" applyFill="1" applyBorder="1" applyAlignment="1" applyProtection="1">
      <alignment horizontal="right" shrinkToFit="1"/>
      <protection/>
    </xf>
    <xf numFmtId="4" fontId="17" fillId="41" borderId="43" xfId="42" applyNumberFormat="1" applyFont="1" applyFill="1" applyBorder="1" applyAlignment="1">
      <alignment horizontal="right" indent="1" shrinkToFit="1"/>
    </xf>
    <xf numFmtId="0" fontId="10" fillId="43" borderId="30" xfId="0" applyFont="1" applyFill="1" applyBorder="1" applyAlignment="1">
      <alignment horizontal="center" vertical="center"/>
    </xf>
    <xf numFmtId="0" fontId="10" fillId="43" borderId="43" xfId="0" applyFont="1" applyFill="1" applyBorder="1" applyAlignment="1">
      <alignment horizontal="center" vertical="center"/>
    </xf>
    <xf numFmtId="0" fontId="10" fillId="43" borderId="56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4" fontId="20" fillId="0" borderId="0" xfId="42" applyNumberFormat="1" applyFont="1" applyFill="1" applyBorder="1" applyAlignment="1" applyProtection="1">
      <alignment horizontal="right" vertical="top"/>
      <protection/>
    </xf>
    <xf numFmtId="0" fontId="17" fillId="39" borderId="94" xfId="54" applyFont="1" applyFill="1" applyBorder="1" applyAlignment="1">
      <alignment horizontal="center" wrapText="1"/>
      <protection/>
    </xf>
    <xf numFmtId="0" fontId="17" fillId="39" borderId="94" xfId="54" applyFont="1" applyFill="1" applyBorder="1" applyAlignment="1">
      <alignment/>
      <protection/>
    </xf>
    <xf numFmtId="0" fontId="17" fillId="39" borderId="92" xfId="54" applyFont="1" applyFill="1" applyBorder="1" applyAlignment="1">
      <alignment/>
      <protection/>
    </xf>
    <xf numFmtId="0" fontId="17" fillId="39" borderId="95" xfId="54" applyFont="1" applyFill="1" applyBorder="1" applyAlignment="1">
      <alignment/>
      <protection/>
    </xf>
    <xf numFmtId="0" fontId="1" fillId="39" borderId="96" xfId="54" applyFont="1" applyFill="1" applyBorder="1" applyAlignment="1">
      <alignment horizontal="center"/>
      <protection/>
    </xf>
    <xf numFmtId="4" fontId="29" fillId="0" borderId="53" xfId="54" applyNumberFormat="1" applyFont="1" applyFill="1" applyBorder="1" applyAlignment="1">
      <alignment horizontal="right" vertical="top"/>
      <protection/>
    </xf>
    <xf numFmtId="4" fontId="1" fillId="37" borderId="97" xfId="44" applyNumberFormat="1" applyFont="1" applyFill="1" applyBorder="1" applyAlignment="1" applyProtection="1">
      <alignment horizontal="right" vertical="top"/>
      <protection/>
    </xf>
    <xf numFmtId="4" fontId="20" fillId="38" borderId="98" xfId="44" applyNumberFormat="1" applyFont="1" applyFill="1" applyBorder="1" applyAlignment="1" applyProtection="1">
      <alignment horizontal="right" vertical="top"/>
      <protection/>
    </xf>
    <xf numFmtId="4" fontId="20" fillId="0" borderId="99" xfId="44" applyNumberFormat="1" applyFont="1" applyFill="1" applyBorder="1" applyAlignment="1" applyProtection="1">
      <alignment horizontal="right" vertical="top"/>
      <protection/>
    </xf>
    <xf numFmtId="4" fontId="29" fillId="0" borderId="100" xfId="44" applyNumberFormat="1" applyFont="1" applyFill="1" applyBorder="1" applyAlignment="1" applyProtection="1">
      <alignment horizontal="right" vertical="top"/>
      <protection/>
    </xf>
    <xf numFmtId="4" fontId="1" fillId="0" borderId="100" xfId="42" applyNumberFormat="1" applyFont="1" applyFill="1" applyBorder="1" applyAlignment="1" applyProtection="1">
      <alignment horizontal="right" vertical="top"/>
      <protection/>
    </xf>
    <xf numFmtId="4" fontId="20" fillId="38" borderId="100" xfId="44" applyNumberFormat="1" applyFont="1" applyFill="1" applyBorder="1" applyAlignment="1" applyProtection="1">
      <alignment horizontal="right" vertical="top"/>
      <protection/>
    </xf>
    <xf numFmtId="4" fontId="1" fillId="0" borderId="100" xfId="44" applyNumberFormat="1" applyFont="1" applyFill="1" applyBorder="1" applyAlignment="1" applyProtection="1">
      <alignment horizontal="right" vertical="top"/>
      <protection/>
    </xf>
    <xf numFmtId="4" fontId="1" fillId="43" borderId="100" xfId="44" applyNumberFormat="1" applyFont="1" applyFill="1" applyBorder="1" applyAlignment="1" applyProtection="1">
      <alignment horizontal="right" vertical="top"/>
      <protection/>
    </xf>
    <xf numFmtId="4" fontId="20" fillId="38" borderId="97" xfId="44" applyNumberFormat="1" applyFont="1" applyFill="1" applyBorder="1" applyAlignment="1" applyProtection="1">
      <alignment horizontal="right" vertical="top"/>
      <protection/>
    </xf>
    <xf numFmtId="4" fontId="1" fillId="0" borderId="97" xfId="42" applyNumberFormat="1" applyFont="1" applyFill="1" applyBorder="1" applyAlignment="1" applyProtection="1">
      <alignment horizontal="right" vertical="top"/>
      <protection/>
    </xf>
    <xf numFmtId="4" fontId="20" fillId="38" borderId="97" xfId="42" applyNumberFormat="1" applyFont="1" applyFill="1" applyBorder="1" applyAlignment="1" applyProtection="1">
      <alignment horizontal="right" vertical="top"/>
      <protection/>
    </xf>
    <xf numFmtId="4" fontId="20" fillId="38" borderId="98" xfId="42" applyNumberFormat="1" applyFont="1" applyFill="1" applyBorder="1" applyAlignment="1" applyProtection="1">
      <alignment horizontal="right" vertical="top"/>
      <protection/>
    </xf>
    <xf numFmtId="4" fontId="1" fillId="0" borderId="53" xfId="42" applyNumberFormat="1" applyFont="1" applyFill="1" applyBorder="1" applyAlignment="1" applyProtection="1">
      <alignment horizontal="right" vertical="top"/>
      <protection/>
    </xf>
    <xf numFmtId="4" fontId="17" fillId="47" borderId="25" xfId="44" applyNumberFormat="1" applyFont="1" applyFill="1" applyBorder="1" applyAlignment="1" applyProtection="1">
      <alignment horizontal="right" vertical="top"/>
      <protection/>
    </xf>
    <xf numFmtId="4" fontId="17" fillId="47" borderId="98" xfId="44" applyNumberFormat="1" applyFont="1" applyFill="1" applyBorder="1" applyAlignment="1" applyProtection="1">
      <alignment horizontal="right" vertical="top"/>
      <protection/>
    </xf>
    <xf numFmtId="49" fontId="1" fillId="0" borderId="42" xfId="54" applyNumberFormat="1" applyFont="1" applyFill="1" applyBorder="1" applyAlignment="1">
      <alignment horizontal="center" vertical="top"/>
      <protection/>
    </xf>
    <xf numFmtId="0" fontId="1" fillId="0" borderId="24" xfId="54" applyFont="1" applyFill="1" applyBorder="1" applyAlignment="1">
      <alignment horizontal="center" vertical="top"/>
      <protection/>
    </xf>
    <xf numFmtId="4" fontId="1" fillId="0" borderId="97" xfId="44" applyNumberFormat="1" applyFont="1" applyFill="1" applyBorder="1" applyAlignment="1" applyProtection="1">
      <alignment horizontal="right" vertical="top"/>
      <protection/>
    </xf>
    <xf numFmtId="0" fontId="20" fillId="38" borderId="46" xfId="0" applyFont="1" applyFill="1" applyBorder="1" applyAlignment="1">
      <alignment horizontal="center" vertical="top"/>
    </xf>
    <xf numFmtId="49" fontId="1" fillId="0" borderId="74" xfId="0" applyNumberFormat="1" applyFont="1" applyFill="1" applyBorder="1" applyAlignment="1">
      <alignment horizontal="center" vertical="top"/>
    </xf>
    <xf numFmtId="0" fontId="1" fillId="0" borderId="73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wrapText="1"/>
    </xf>
    <xf numFmtId="49" fontId="32" fillId="38" borderId="74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30" fillId="34" borderId="101" xfId="0" applyFont="1" applyFill="1" applyBorder="1" applyAlignment="1">
      <alignment vertical="top" wrapText="1"/>
    </xf>
    <xf numFmtId="0" fontId="23" fillId="34" borderId="68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horizontal="center" vertical="top"/>
    </xf>
    <xf numFmtId="0" fontId="23" fillId="34" borderId="12" xfId="0" applyFont="1" applyFill="1" applyBorder="1" applyAlignment="1">
      <alignment horizontal="center" vertical="top"/>
    </xf>
    <xf numFmtId="4" fontId="23" fillId="34" borderId="11" xfId="42" applyNumberFormat="1" applyFont="1" applyFill="1" applyBorder="1" applyAlignment="1" applyProtection="1">
      <alignment horizontal="right" vertical="top"/>
      <protection/>
    </xf>
    <xf numFmtId="10" fontId="23" fillId="34" borderId="11" xfId="57" applyNumberFormat="1" applyFont="1" applyFill="1" applyBorder="1" applyAlignment="1" applyProtection="1">
      <alignment horizontal="center" vertical="top"/>
      <protection/>
    </xf>
    <xf numFmtId="4" fontId="23" fillId="34" borderId="11" xfId="42" applyNumberFormat="1" applyFont="1" applyFill="1" applyBorder="1" applyAlignment="1" applyProtection="1">
      <alignment vertical="top"/>
      <protection/>
    </xf>
    <xf numFmtId="4" fontId="23" fillId="34" borderId="69" xfId="42" applyNumberFormat="1" applyFont="1" applyFill="1" applyBorder="1" applyAlignment="1" applyProtection="1">
      <alignment vertical="top"/>
      <protection/>
    </xf>
    <xf numFmtId="0" fontId="42" fillId="34" borderId="12" xfId="0" applyFont="1" applyFill="1" applyBorder="1" applyAlignment="1">
      <alignment vertical="top" wrapText="1"/>
    </xf>
    <xf numFmtId="0" fontId="36" fillId="34" borderId="12" xfId="0" applyFont="1" applyFill="1" applyBorder="1" applyAlignment="1">
      <alignment wrapText="1"/>
    </xf>
    <xf numFmtId="0" fontId="10" fillId="34" borderId="0" xfId="0" applyFont="1" applyFill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0" fontId="11" fillId="34" borderId="76" xfId="0" applyFont="1" applyFill="1" applyBorder="1" applyAlignment="1">
      <alignment horizontal="center"/>
    </xf>
    <xf numFmtId="0" fontId="11" fillId="34" borderId="102" xfId="0" applyFont="1" applyFill="1" applyBorder="1" applyAlignment="1">
      <alignment vertical="top"/>
    </xf>
    <xf numFmtId="0" fontId="10" fillId="34" borderId="72" xfId="0" applyFont="1" applyFill="1" applyBorder="1" applyAlignment="1">
      <alignment horizontal="center" vertical="top"/>
    </xf>
    <xf numFmtId="0" fontId="36" fillId="34" borderId="72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4" fontId="35" fillId="34" borderId="103" xfId="42" applyNumberFormat="1" applyFont="1" applyFill="1" applyBorder="1" applyAlignment="1" applyProtection="1">
      <alignment horizontal="right" vertical="top"/>
      <protection/>
    </xf>
    <xf numFmtId="4" fontId="36" fillId="34" borderId="44" xfId="42" applyNumberFormat="1" applyFont="1" applyFill="1" applyBorder="1" applyAlignment="1" applyProtection="1">
      <alignment horizontal="right" vertical="top"/>
      <protection/>
    </xf>
    <xf numFmtId="10" fontId="35" fillId="34" borderId="44" xfId="42" applyNumberFormat="1" applyFont="1" applyFill="1" applyBorder="1" applyAlignment="1" applyProtection="1">
      <alignment horizontal="center" vertical="top"/>
      <protection/>
    </xf>
    <xf numFmtId="4" fontId="35" fillId="34" borderId="104" xfId="42" applyNumberFormat="1" applyFont="1" applyFill="1" applyBorder="1" applyAlignment="1" applyProtection="1">
      <alignment horizontal="right" vertical="top"/>
      <protection/>
    </xf>
    <xf numFmtId="10" fontId="36" fillId="34" borderId="44" xfId="42" applyNumberFormat="1" applyFont="1" applyFill="1" applyBorder="1" applyAlignment="1" applyProtection="1">
      <alignment horizontal="center" vertical="top"/>
      <protection/>
    </xf>
    <xf numFmtId="0" fontId="17" fillId="41" borderId="43" xfId="0" applyFont="1" applyFill="1" applyBorder="1" applyAlignment="1">
      <alignment horizontal="center" wrapText="1"/>
    </xf>
    <xf numFmtId="0" fontId="17" fillId="41" borderId="43" xfId="0" applyFont="1" applyFill="1" applyBorder="1" applyAlignment="1">
      <alignment horizontal="center"/>
    </xf>
    <xf numFmtId="0" fontId="17" fillId="41" borderId="30" xfId="0" applyFont="1" applyFill="1" applyBorder="1" applyAlignment="1">
      <alignment horizontal="center"/>
    </xf>
    <xf numFmtId="0" fontId="21" fillId="0" borderId="102" xfId="0" applyFont="1" applyFill="1" applyBorder="1" applyAlignment="1">
      <alignment horizontal="right" vertical="center" indent="1"/>
    </xf>
    <xf numFmtId="0" fontId="10" fillId="0" borderId="105" xfId="54" applyFont="1" applyFill="1" applyBorder="1" applyAlignment="1">
      <alignment wrapText="1"/>
      <protection/>
    </xf>
    <xf numFmtId="0" fontId="10" fillId="0" borderId="38" xfId="54" applyFont="1" applyFill="1" applyBorder="1" applyAlignment="1">
      <alignment wrapText="1"/>
      <protection/>
    </xf>
    <xf numFmtId="4" fontId="17" fillId="43" borderId="97" xfId="42" applyNumberFormat="1" applyFont="1" applyFill="1" applyBorder="1" applyAlignment="1" applyProtection="1">
      <alignment horizontal="right" vertical="top"/>
      <protection/>
    </xf>
    <xf numFmtId="0" fontId="31" fillId="38" borderId="38" xfId="0" applyFont="1" applyFill="1" applyBorder="1" applyAlignment="1">
      <alignment vertical="top" wrapText="1"/>
    </xf>
    <xf numFmtId="0" fontId="31" fillId="38" borderId="11" xfId="0" applyFont="1" applyFill="1" applyBorder="1" applyAlignment="1">
      <alignment vertical="top" wrapText="1"/>
    </xf>
    <xf numFmtId="0" fontId="20" fillId="38" borderId="22" xfId="0" applyFont="1" applyFill="1" applyBorder="1" applyAlignment="1">
      <alignment horizontal="center" vertical="top"/>
    </xf>
    <xf numFmtId="49" fontId="32" fillId="38" borderId="47" xfId="0" applyNumberFormat="1" applyFont="1" applyFill="1" applyBorder="1" applyAlignment="1">
      <alignment horizontal="center" vertical="top"/>
    </xf>
    <xf numFmtId="4" fontId="20" fillId="38" borderId="11" xfId="42" applyNumberFormat="1" applyFont="1" applyFill="1" applyBorder="1" applyAlignment="1" applyProtection="1">
      <alignment horizontal="right" vertical="top"/>
      <protection/>
    </xf>
    <xf numFmtId="0" fontId="10" fillId="0" borderId="102" xfId="0" applyFont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49" fontId="1" fillId="0" borderId="84" xfId="0" applyNumberFormat="1" applyFont="1" applyFill="1" applyBorder="1" applyAlignment="1">
      <alignment horizontal="center" vertical="top"/>
    </xf>
    <xf numFmtId="4" fontId="1" fillId="0" borderId="25" xfId="42" applyNumberFormat="1" applyFont="1" applyFill="1" applyBorder="1" applyAlignment="1" applyProtection="1">
      <alignment horizontal="right" vertical="top"/>
      <protection/>
    </xf>
    <xf numFmtId="4" fontId="36" fillId="34" borderId="72" xfId="42" applyNumberFormat="1" applyFont="1" applyFill="1" applyBorder="1" applyAlignment="1" applyProtection="1">
      <alignment horizontal="right" vertical="top"/>
      <protection/>
    </xf>
    <xf numFmtId="10" fontId="36" fillId="34" borderId="72" xfId="42" applyNumberFormat="1" applyFont="1" applyFill="1" applyBorder="1" applyAlignment="1" applyProtection="1">
      <alignment horizontal="center" vertical="top"/>
      <protection/>
    </xf>
    <xf numFmtId="0" fontId="10" fillId="34" borderId="72" xfId="0" applyFont="1" applyFill="1" applyBorder="1" applyAlignment="1">
      <alignment vertical="top" wrapText="1"/>
    </xf>
    <xf numFmtId="0" fontId="10" fillId="34" borderId="106" xfId="0" applyFont="1" applyFill="1" applyBorder="1" applyAlignment="1">
      <alignment horizontal="center" vertical="top"/>
    </xf>
    <xf numFmtId="4" fontId="20" fillId="38" borderId="53" xfId="42" applyNumberFormat="1" applyFont="1" applyFill="1" applyBorder="1" applyAlignment="1" applyProtection="1">
      <alignment horizontal="right" vertical="top"/>
      <protection/>
    </xf>
    <xf numFmtId="4" fontId="1" fillId="0" borderId="98" xfId="42" applyNumberFormat="1" applyFont="1" applyFill="1" applyBorder="1" applyAlignment="1" applyProtection="1">
      <alignment horizontal="right" vertical="top"/>
      <protection/>
    </xf>
    <xf numFmtId="0" fontId="1" fillId="0" borderId="105" xfId="0" applyFont="1" applyFill="1" applyBorder="1" applyAlignment="1">
      <alignment horizontal="center" vertical="top"/>
    </xf>
    <xf numFmtId="49" fontId="1" fillId="0" borderId="107" xfId="0" applyNumberFormat="1" applyFont="1" applyFill="1" applyBorder="1" applyAlignment="1">
      <alignment horizontal="center" vertical="top"/>
    </xf>
    <xf numFmtId="4" fontId="1" fillId="0" borderId="105" xfId="42" applyNumberFormat="1" applyFont="1" applyFill="1" applyBorder="1" applyAlignment="1" applyProtection="1">
      <alignment horizontal="right" vertical="top"/>
      <protection/>
    </xf>
    <xf numFmtId="4" fontId="1" fillId="0" borderId="101" xfId="42" applyNumberFormat="1" applyFont="1" applyFill="1" applyBorder="1" applyAlignment="1" applyProtection="1">
      <alignment horizontal="right" vertical="top"/>
      <protection/>
    </xf>
    <xf numFmtId="0" fontId="17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09" fillId="0" borderId="0" xfId="59" applyNumberFormat="1" applyBorder="1" applyAlignment="1" applyProtection="1">
      <alignment/>
      <protection/>
    </xf>
    <xf numFmtId="0" fontId="6" fillId="0" borderId="0" xfId="59" applyNumberFormat="1" applyFont="1" applyBorder="1" applyAlignment="1" applyProtection="1">
      <alignment horizontal="left"/>
      <protection/>
    </xf>
    <xf numFmtId="0" fontId="1" fillId="0" borderId="0" xfId="59" applyNumberFormat="1" applyFont="1" applyBorder="1" applyAlignment="1" applyProtection="1">
      <alignment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6" fillId="0" borderId="0" xfId="59" applyNumberFormat="1" applyFont="1" applyBorder="1" applyAlignment="1" applyProtection="1">
      <alignment/>
      <protection/>
    </xf>
    <xf numFmtId="0" fontId="4" fillId="0" borderId="0" xfId="59" applyNumberFormat="1" applyFont="1" applyBorder="1" applyAlignment="1" applyProtection="1">
      <alignment horizontal="center" wrapText="1"/>
      <protection/>
    </xf>
    <xf numFmtId="0" fontId="4" fillId="0" borderId="0" xfId="59" applyNumberFormat="1" applyFont="1" applyBorder="1" applyAlignment="1" applyProtection="1">
      <alignment/>
      <protection/>
    </xf>
    <xf numFmtId="0" fontId="10" fillId="48" borderId="108" xfId="59" applyNumberFormat="1" applyFont="1" applyFill="1" applyBorder="1" applyAlignment="1" applyProtection="1">
      <alignment horizontal="center"/>
      <protection/>
    </xf>
    <xf numFmtId="0" fontId="10" fillId="48" borderId="109" xfId="59" applyNumberFormat="1" applyFont="1" applyFill="1" applyBorder="1" applyAlignment="1" applyProtection="1">
      <alignment horizontal="center"/>
      <protection/>
    </xf>
    <xf numFmtId="0" fontId="10" fillId="48" borderId="109" xfId="59" applyNumberFormat="1" applyFont="1" applyFill="1" applyBorder="1" applyAlignment="1" applyProtection="1">
      <alignment horizontal="center" vertical="top" wrapText="1"/>
      <protection/>
    </xf>
    <xf numFmtId="0" fontId="10" fillId="0" borderId="0" xfId="59" applyNumberFormat="1" applyFont="1" applyBorder="1" applyAlignment="1" applyProtection="1">
      <alignment horizontal="center"/>
      <protection/>
    </xf>
    <xf numFmtId="0" fontId="10" fillId="48" borderId="57" xfId="59" applyNumberFormat="1" applyFont="1" applyFill="1" applyBorder="1" applyAlignment="1" applyProtection="1">
      <alignment/>
      <protection/>
    </xf>
    <xf numFmtId="0" fontId="10" fillId="48" borderId="44" xfId="59" applyNumberFormat="1" applyFont="1" applyFill="1" applyBorder="1" applyAlignment="1" applyProtection="1">
      <alignment/>
      <protection/>
    </xf>
    <xf numFmtId="0" fontId="10" fillId="48" borderId="43" xfId="59" applyNumberFormat="1" applyFont="1" applyFill="1" applyBorder="1" applyAlignment="1" applyProtection="1">
      <alignment/>
      <protection/>
    </xf>
    <xf numFmtId="0" fontId="10" fillId="48" borderId="44" xfId="59" applyNumberFormat="1" applyFont="1" applyFill="1" applyBorder="1" applyAlignment="1" applyProtection="1">
      <alignment horizontal="center" vertical="top" wrapText="1"/>
      <protection/>
    </xf>
    <xf numFmtId="0" fontId="10" fillId="0" borderId="0" xfId="59" applyNumberFormat="1" applyFont="1" applyBorder="1" applyAlignment="1" applyProtection="1">
      <alignment/>
      <protection/>
    </xf>
    <xf numFmtId="0" fontId="10" fillId="48" borderId="30" xfId="59" applyNumberFormat="1" applyFont="1" applyFill="1" applyBorder="1" applyAlignment="1" applyProtection="1">
      <alignment horizontal="center"/>
      <protection/>
    </xf>
    <xf numFmtId="0" fontId="10" fillId="48" borderId="43" xfId="59" applyNumberFormat="1" applyFont="1" applyFill="1" applyBorder="1" applyAlignment="1" applyProtection="1">
      <alignment horizontal="center"/>
      <protection/>
    </xf>
    <xf numFmtId="0" fontId="10" fillId="48" borderId="62" xfId="59" applyNumberFormat="1" applyFont="1" applyFill="1" applyBorder="1" applyAlignment="1" applyProtection="1">
      <alignment horizontal="center"/>
      <protection/>
    </xf>
    <xf numFmtId="0" fontId="10" fillId="0" borderId="0" xfId="59" applyNumberFormat="1" applyFont="1" applyBorder="1" applyAlignment="1" applyProtection="1">
      <alignment wrapText="1"/>
      <protection/>
    </xf>
    <xf numFmtId="0" fontId="10" fillId="0" borderId="70" xfId="59" applyNumberFormat="1" applyFont="1" applyBorder="1" applyAlignment="1" applyProtection="1">
      <alignment/>
      <protection/>
    </xf>
    <xf numFmtId="4" fontId="10" fillId="48" borderId="43" xfId="59" applyNumberFormat="1" applyFont="1" applyFill="1" applyBorder="1" applyAlignment="1" applyProtection="1">
      <alignment/>
      <protection/>
    </xf>
    <xf numFmtId="4" fontId="10" fillId="48" borderId="110" xfId="59" applyNumberFormat="1" applyFont="1" applyFill="1" applyBorder="1" applyAlignment="1" applyProtection="1">
      <alignment/>
      <protection/>
    </xf>
    <xf numFmtId="4" fontId="10" fillId="0" borderId="43" xfId="59" applyNumberFormat="1" applyFont="1" applyBorder="1" applyAlignment="1" applyProtection="1">
      <alignment/>
      <protection/>
    </xf>
    <xf numFmtId="0" fontId="10" fillId="0" borderId="86" xfId="59" applyNumberFormat="1" applyFont="1" applyBorder="1" applyAlignment="1" applyProtection="1">
      <alignment/>
      <protection/>
    </xf>
    <xf numFmtId="4" fontId="11" fillId="48" borderId="43" xfId="59" applyNumberFormat="1" applyFont="1" applyFill="1" applyBorder="1" applyAlignment="1" applyProtection="1">
      <alignment horizontal="right" indent="1"/>
      <protection/>
    </xf>
    <xf numFmtId="4" fontId="11" fillId="0" borderId="43" xfId="59" applyNumberFormat="1" applyFont="1" applyBorder="1" applyAlignment="1" applyProtection="1">
      <alignment horizontal="right" indent="1"/>
      <protection/>
    </xf>
    <xf numFmtId="4" fontId="10" fillId="0" borderId="72" xfId="59" applyNumberFormat="1" applyFont="1" applyBorder="1" applyAlignment="1" applyProtection="1">
      <alignment horizontal="right" indent="1"/>
      <protection/>
    </xf>
    <xf numFmtId="0" fontId="11" fillId="0" borderId="110" xfId="59" applyNumberFormat="1" applyFont="1" applyBorder="1" applyAlignment="1" applyProtection="1">
      <alignment/>
      <protection/>
    </xf>
    <xf numFmtId="0" fontId="11" fillId="0" borderId="111" xfId="59" applyNumberFormat="1" applyFont="1" applyBorder="1" applyAlignment="1" applyProtection="1">
      <alignment/>
      <protection/>
    </xf>
    <xf numFmtId="0" fontId="11" fillId="0" borderId="112" xfId="59" applyNumberFormat="1" applyFont="1" applyBorder="1" applyAlignment="1" applyProtection="1">
      <alignment/>
      <protection/>
    </xf>
    <xf numFmtId="0" fontId="11" fillId="0" borderId="0" xfId="59" applyNumberFormat="1" applyFont="1" applyBorder="1" applyAlignment="1" applyProtection="1">
      <alignment/>
      <protection/>
    </xf>
    <xf numFmtId="0" fontId="35" fillId="0" borderId="106" xfId="59" applyNumberFormat="1" applyFont="1" applyBorder="1" applyAlignment="1" applyProtection="1">
      <alignment/>
      <protection/>
    </xf>
    <xf numFmtId="0" fontId="35" fillId="0" borderId="92" xfId="59" applyNumberFormat="1" applyFont="1" applyBorder="1" applyAlignment="1" applyProtection="1">
      <alignment/>
      <protection/>
    </xf>
    <xf numFmtId="0" fontId="35" fillId="0" borderId="113" xfId="59" applyNumberFormat="1" applyFont="1" applyBorder="1" applyAlignment="1" applyProtection="1">
      <alignment/>
      <protection/>
    </xf>
    <xf numFmtId="4" fontId="35" fillId="48" borderId="62" xfId="59" applyNumberFormat="1" applyFont="1" applyFill="1" applyBorder="1" applyAlignment="1" applyProtection="1">
      <alignment horizontal="right" indent="1"/>
      <protection/>
    </xf>
    <xf numFmtId="4" fontId="35" fillId="0" borderId="62" xfId="59" applyNumberFormat="1" applyFont="1" applyBorder="1" applyAlignment="1" applyProtection="1">
      <alignment horizontal="right" indent="1"/>
      <protection/>
    </xf>
    <xf numFmtId="0" fontId="35" fillId="0" borderId="72" xfId="59" applyNumberFormat="1" applyFont="1" applyBorder="1" applyAlignment="1" applyProtection="1">
      <alignment/>
      <protection/>
    </xf>
    <xf numFmtId="0" fontId="35" fillId="0" borderId="0" xfId="59" applyNumberFormat="1" applyFont="1" applyBorder="1" applyAlignment="1" applyProtection="1">
      <alignment/>
      <protection/>
    </xf>
    <xf numFmtId="0" fontId="35" fillId="0" borderId="86" xfId="59" applyNumberFormat="1" applyFont="1" applyBorder="1" applyAlignment="1" applyProtection="1">
      <alignment/>
      <protection/>
    </xf>
    <xf numFmtId="0" fontId="35" fillId="0" borderId="75" xfId="59" applyNumberFormat="1" applyFont="1" applyBorder="1" applyAlignment="1" applyProtection="1">
      <alignment/>
      <protection/>
    </xf>
    <xf numFmtId="0" fontId="35" fillId="0" borderId="102" xfId="59" applyNumberFormat="1" applyFont="1" applyBorder="1" applyAlignment="1" applyProtection="1">
      <alignment/>
      <protection/>
    </xf>
    <xf numFmtId="0" fontId="35" fillId="0" borderId="114" xfId="59" applyNumberFormat="1" applyFont="1" applyBorder="1" applyAlignment="1" applyProtection="1">
      <alignment/>
      <protection/>
    </xf>
    <xf numFmtId="4" fontId="35" fillId="48" borderId="44" xfId="59" applyNumberFormat="1" applyFont="1" applyFill="1" applyBorder="1" applyAlignment="1" applyProtection="1">
      <alignment horizontal="right" indent="1"/>
      <protection/>
    </xf>
    <xf numFmtId="4" fontId="35" fillId="0" borderId="44" xfId="59" applyNumberFormat="1" applyFont="1" applyBorder="1" applyAlignment="1" applyProtection="1">
      <alignment horizontal="right" indent="1"/>
      <protection/>
    </xf>
    <xf numFmtId="0" fontId="35" fillId="0" borderId="115" xfId="59" applyNumberFormat="1" applyFont="1" applyBorder="1" applyAlignment="1" applyProtection="1">
      <alignment/>
      <protection/>
    </xf>
    <xf numFmtId="0" fontId="12" fillId="0" borderId="116" xfId="59" applyNumberFormat="1" applyFont="1" applyBorder="1" applyAlignment="1" applyProtection="1">
      <alignment/>
      <protection/>
    </xf>
    <xf numFmtId="0" fontId="12" fillId="0" borderId="111" xfId="59" applyNumberFormat="1" applyFont="1" applyBorder="1" applyAlignment="1" applyProtection="1">
      <alignment/>
      <protection/>
    </xf>
    <xf numFmtId="4" fontId="12" fillId="48" borderId="43" xfId="59" applyNumberFormat="1" applyFont="1" applyFill="1" applyBorder="1" applyAlignment="1" applyProtection="1">
      <alignment horizontal="right" indent="1"/>
      <protection/>
    </xf>
    <xf numFmtId="4" fontId="12" fillId="0" borderId="43" xfId="59" applyNumberFormat="1" applyFont="1" applyBorder="1" applyAlignment="1" applyProtection="1">
      <alignment horizontal="right" indent="1"/>
      <protection/>
    </xf>
    <xf numFmtId="0" fontId="12" fillId="0" borderId="102" xfId="59" applyNumberFormat="1" applyFont="1" applyBorder="1" applyAlignment="1" applyProtection="1">
      <alignment/>
      <protection/>
    </xf>
    <xf numFmtId="0" fontId="12" fillId="0" borderId="115" xfId="59" applyNumberFormat="1" applyFont="1" applyBorder="1" applyAlignment="1" applyProtection="1">
      <alignment/>
      <protection/>
    </xf>
    <xf numFmtId="0" fontId="12" fillId="0" borderId="0" xfId="59" applyNumberFormat="1" applyFont="1" applyBorder="1" applyAlignment="1" applyProtection="1">
      <alignment/>
      <protection/>
    </xf>
    <xf numFmtId="0" fontId="36" fillId="0" borderId="106" xfId="59" applyNumberFormat="1" applyFont="1" applyBorder="1" applyAlignment="1" applyProtection="1">
      <alignment/>
      <protection/>
    </xf>
    <xf numFmtId="0" fontId="36" fillId="0" borderId="92" xfId="59" applyNumberFormat="1" applyFont="1" applyBorder="1" applyAlignment="1" applyProtection="1">
      <alignment/>
      <protection/>
    </xf>
    <xf numFmtId="0" fontId="36" fillId="0" borderId="113" xfId="59" applyNumberFormat="1" applyFont="1" applyBorder="1" applyAlignment="1" applyProtection="1">
      <alignment/>
      <protection/>
    </xf>
    <xf numFmtId="4" fontId="36" fillId="48" borderId="62" xfId="59" applyNumberFormat="1" applyFont="1" applyFill="1" applyBorder="1" applyAlignment="1" applyProtection="1">
      <alignment horizontal="right" indent="1"/>
      <protection/>
    </xf>
    <xf numFmtId="0" fontId="36" fillId="0" borderId="0" xfId="59" applyNumberFormat="1" applyFont="1" applyBorder="1" applyAlignment="1" applyProtection="1">
      <alignment/>
      <protection/>
    </xf>
    <xf numFmtId="0" fontId="36" fillId="0" borderId="86" xfId="59" applyNumberFormat="1" applyFont="1" applyBorder="1" applyAlignment="1" applyProtection="1">
      <alignment/>
      <protection/>
    </xf>
    <xf numFmtId="0" fontId="10" fillId="0" borderId="30" xfId="59" applyNumberFormat="1" applyFont="1" applyBorder="1" applyAlignment="1" applyProtection="1">
      <alignment vertical="top"/>
      <protection/>
    </xf>
    <xf numFmtId="0" fontId="10" fillId="0" borderId="43" xfId="59" applyNumberFormat="1" applyFont="1" applyBorder="1" applyAlignment="1" applyProtection="1">
      <alignment vertical="top"/>
      <protection/>
    </xf>
    <xf numFmtId="4" fontId="10" fillId="48" borderId="43" xfId="59" applyNumberFormat="1" applyFont="1" applyFill="1" applyBorder="1" applyAlignment="1" applyProtection="1">
      <alignment horizontal="right" vertical="top" indent="1"/>
      <protection/>
    </xf>
    <xf numFmtId="4" fontId="10" fillId="0" borderId="43" xfId="59" applyNumberFormat="1" applyFont="1" applyBorder="1" applyAlignment="1" applyProtection="1">
      <alignment horizontal="right" vertical="top" indent="1"/>
      <protection/>
    </xf>
    <xf numFmtId="4" fontId="10" fillId="0" borderId="44" xfId="59" applyNumberFormat="1" applyFont="1" applyBorder="1" applyAlignment="1" applyProtection="1">
      <alignment horizontal="right" vertical="top" indent="1"/>
      <protection/>
    </xf>
    <xf numFmtId="0" fontId="10" fillId="0" borderId="30" xfId="59" applyNumberFormat="1" applyFont="1" applyBorder="1" applyAlignment="1" applyProtection="1">
      <alignment/>
      <protection/>
    </xf>
    <xf numFmtId="0" fontId="10" fillId="0" borderId="43" xfId="59" applyNumberFormat="1" applyFont="1" applyBorder="1" applyAlignment="1" applyProtection="1">
      <alignment/>
      <protection/>
    </xf>
    <xf numFmtId="4" fontId="10" fillId="48" borderId="43" xfId="59" applyNumberFormat="1" applyFont="1" applyFill="1" applyBorder="1" applyAlignment="1" applyProtection="1">
      <alignment horizontal="right" indent="1"/>
      <protection/>
    </xf>
    <xf numFmtId="4" fontId="10" fillId="0" borderId="43" xfId="59" applyNumberFormat="1" applyFont="1" applyBorder="1" applyAlignment="1" applyProtection="1">
      <alignment horizontal="right" indent="1"/>
      <protection/>
    </xf>
    <xf numFmtId="0" fontId="36" fillId="0" borderId="116" xfId="59" applyNumberFormat="1" applyFont="1" applyBorder="1" applyAlignment="1" applyProtection="1">
      <alignment/>
      <protection/>
    </xf>
    <xf numFmtId="0" fontId="36" fillId="0" borderId="111" xfId="59" applyNumberFormat="1" applyFont="1" applyBorder="1" applyAlignment="1" applyProtection="1">
      <alignment/>
      <protection/>
    </xf>
    <xf numFmtId="4" fontId="36" fillId="48" borderId="43" xfId="59" applyNumberFormat="1" applyFont="1" applyFill="1" applyBorder="1" applyAlignment="1" applyProtection="1">
      <alignment horizontal="right" indent="1"/>
      <protection/>
    </xf>
    <xf numFmtId="0" fontId="36" fillId="0" borderId="112" xfId="59" applyNumberFormat="1" applyFont="1" applyBorder="1" applyAlignment="1" applyProtection="1">
      <alignment/>
      <protection/>
    </xf>
    <xf numFmtId="0" fontId="10" fillId="0" borderId="57" xfId="59" applyNumberFormat="1" applyFont="1" applyBorder="1" applyAlignment="1" applyProtection="1">
      <alignment vertical="top"/>
      <protection/>
    </xf>
    <xf numFmtId="0" fontId="10" fillId="0" borderId="44" xfId="59" applyNumberFormat="1" applyFont="1" applyBorder="1" applyAlignment="1" applyProtection="1">
      <alignment vertical="top"/>
      <protection/>
    </xf>
    <xf numFmtId="0" fontId="10" fillId="0" borderId="76" xfId="59" applyNumberFormat="1" applyFont="1" applyBorder="1" applyAlignment="1" applyProtection="1">
      <alignment vertical="top"/>
      <protection/>
    </xf>
    <xf numFmtId="4" fontId="10" fillId="48" borderId="0" xfId="59" applyNumberFormat="1" applyFont="1" applyFill="1" applyBorder="1" applyAlignment="1" applyProtection="1">
      <alignment horizontal="right" indent="1"/>
      <protection/>
    </xf>
    <xf numFmtId="4" fontId="10" fillId="0" borderId="0" xfId="59" applyNumberFormat="1" applyFont="1" applyBorder="1" applyAlignment="1" applyProtection="1">
      <alignment horizontal="right" indent="1"/>
      <protection/>
    </xf>
    <xf numFmtId="0" fontId="12" fillId="0" borderId="61" xfId="59" applyNumberFormat="1" applyFont="1" applyBorder="1" applyAlignment="1" applyProtection="1">
      <alignment/>
      <protection/>
    </xf>
    <xf numFmtId="0" fontId="12" fillId="0" borderId="112" xfId="59" applyNumberFormat="1" applyFont="1" applyBorder="1" applyAlignment="1" applyProtection="1">
      <alignment/>
      <protection/>
    </xf>
    <xf numFmtId="0" fontId="36" fillId="0" borderId="75" xfId="59" applyNumberFormat="1" applyFont="1" applyBorder="1" applyAlignment="1" applyProtection="1">
      <alignment/>
      <protection/>
    </xf>
    <xf numFmtId="0" fontId="36" fillId="0" borderId="102" xfId="59" applyNumberFormat="1" applyFont="1" applyBorder="1" applyAlignment="1" applyProtection="1">
      <alignment/>
      <protection/>
    </xf>
    <xf numFmtId="0" fontId="36" fillId="0" borderId="99" xfId="59" applyNumberFormat="1" applyFont="1" applyBorder="1" applyAlignment="1" applyProtection="1">
      <alignment/>
      <protection/>
    </xf>
    <xf numFmtId="0" fontId="36" fillId="0" borderId="117" xfId="59" applyNumberFormat="1" applyFont="1" applyBorder="1" applyAlignment="1" applyProtection="1">
      <alignment/>
      <protection/>
    </xf>
    <xf numFmtId="0" fontId="36" fillId="0" borderId="118" xfId="59" applyNumberFormat="1" applyFont="1" applyBorder="1" applyAlignment="1" applyProtection="1">
      <alignment/>
      <protection/>
    </xf>
    <xf numFmtId="0" fontId="36" fillId="0" borderId="70" xfId="59" applyNumberFormat="1" applyFont="1" applyBorder="1" applyAlignment="1" applyProtection="1">
      <alignment/>
      <protection/>
    </xf>
    <xf numFmtId="4" fontId="36" fillId="48" borderId="54" xfId="59" applyNumberFormat="1" applyFont="1" applyFill="1" applyBorder="1" applyAlignment="1" applyProtection="1">
      <alignment horizontal="right" indent="1"/>
      <protection/>
    </xf>
    <xf numFmtId="0" fontId="36" fillId="0" borderId="72" xfId="59" applyNumberFormat="1" applyFont="1" applyBorder="1" applyAlignment="1" applyProtection="1">
      <alignment horizontal="left" wrapText="1"/>
      <protection/>
    </xf>
    <xf numFmtId="0" fontId="36" fillId="0" borderId="0" xfId="59" applyNumberFormat="1" applyFont="1" applyBorder="1" applyAlignment="1" applyProtection="1">
      <alignment horizontal="left" wrapText="1"/>
      <protection/>
    </xf>
    <xf numFmtId="0" fontId="36" fillId="0" borderId="86" xfId="59" applyNumberFormat="1" applyFont="1" applyBorder="1" applyAlignment="1" applyProtection="1">
      <alignment horizontal="left" wrapText="1"/>
      <protection/>
    </xf>
    <xf numFmtId="0" fontId="10" fillId="0" borderId="116" xfId="59" applyNumberFormat="1" applyFont="1" applyBorder="1" applyAlignment="1" applyProtection="1">
      <alignment vertical="top"/>
      <protection/>
    </xf>
    <xf numFmtId="0" fontId="10" fillId="0" borderId="110" xfId="59" applyNumberFormat="1" applyFont="1" applyBorder="1" applyAlignment="1" applyProtection="1">
      <alignment vertical="top"/>
      <protection/>
    </xf>
    <xf numFmtId="0" fontId="10" fillId="0" borderId="116" xfId="59" applyNumberFormat="1" applyFont="1" applyBorder="1" applyAlignment="1" applyProtection="1">
      <alignment/>
      <protection/>
    </xf>
    <xf numFmtId="0" fontId="10" fillId="0" borderId="111" xfId="59" applyNumberFormat="1" applyFont="1" applyBorder="1" applyAlignment="1" applyProtection="1">
      <alignment/>
      <protection/>
    </xf>
    <xf numFmtId="4" fontId="10" fillId="48" borderId="110" xfId="59" applyNumberFormat="1" applyFont="1" applyFill="1" applyBorder="1" applyAlignment="1" applyProtection="1">
      <alignment horizontal="right" indent="1"/>
      <protection/>
    </xf>
    <xf numFmtId="4" fontId="10" fillId="48" borderId="111" xfId="59" applyNumberFormat="1" applyFont="1" applyFill="1" applyBorder="1" applyAlignment="1" applyProtection="1">
      <alignment horizontal="right" indent="1"/>
      <protection/>
    </xf>
    <xf numFmtId="4" fontId="10" fillId="0" borderId="111" xfId="59" applyNumberFormat="1" applyFont="1" applyBorder="1" applyAlignment="1" applyProtection="1">
      <alignment horizontal="right" indent="1"/>
      <protection/>
    </xf>
    <xf numFmtId="0" fontId="10" fillId="0" borderId="112" xfId="59" applyNumberFormat="1" applyFont="1" applyBorder="1" applyAlignment="1" applyProtection="1">
      <alignment/>
      <protection/>
    </xf>
    <xf numFmtId="0" fontId="11" fillId="0" borderId="116" xfId="59" applyNumberFormat="1" applyFont="1" applyBorder="1" applyAlignment="1" applyProtection="1">
      <alignment/>
      <protection/>
    </xf>
    <xf numFmtId="0" fontId="11" fillId="0" borderId="61" xfId="59" applyNumberFormat="1" applyFont="1" applyBorder="1" applyAlignment="1" applyProtection="1">
      <alignment/>
      <protection/>
    </xf>
    <xf numFmtId="0" fontId="35" fillId="0" borderId="116" xfId="59" applyNumberFormat="1" applyFont="1" applyBorder="1" applyAlignment="1" applyProtection="1">
      <alignment/>
      <protection/>
    </xf>
    <xf numFmtId="0" fontId="35" fillId="0" borderId="111" xfId="59" applyNumberFormat="1" applyFont="1" applyBorder="1" applyAlignment="1" applyProtection="1">
      <alignment/>
      <protection/>
    </xf>
    <xf numFmtId="0" fontId="35" fillId="0" borderId="61" xfId="59" applyNumberFormat="1" applyFont="1" applyBorder="1" applyAlignment="1" applyProtection="1">
      <alignment/>
      <protection/>
    </xf>
    <xf numFmtId="0" fontId="35" fillId="0" borderId="110" xfId="59" applyNumberFormat="1" applyFont="1" applyBorder="1" applyAlignment="1" applyProtection="1">
      <alignment/>
      <protection/>
    </xf>
    <xf numFmtId="0" fontId="35" fillId="0" borderId="112" xfId="59" applyNumberFormat="1" applyFont="1" applyBorder="1" applyAlignment="1" applyProtection="1">
      <alignment/>
      <protection/>
    </xf>
    <xf numFmtId="0" fontId="10" fillId="0" borderId="61" xfId="59" applyNumberFormat="1" applyFont="1" applyBorder="1" applyAlignment="1" applyProtection="1">
      <alignment/>
      <protection/>
    </xf>
    <xf numFmtId="0" fontId="10" fillId="0" borderId="110" xfId="59" applyNumberFormat="1" applyFont="1" applyBorder="1" applyAlignment="1" applyProtection="1">
      <alignment/>
      <protection/>
    </xf>
    <xf numFmtId="0" fontId="115" fillId="0" borderId="30" xfId="59" applyNumberFormat="1" applyFont="1" applyBorder="1" applyAlignment="1" applyProtection="1">
      <alignment vertical="top"/>
      <protection/>
    </xf>
    <xf numFmtId="0" fontId="115" fillId="0" borderId="43" xfId="59" applyNumberFormat="1" applyFont="1" applyBorder="1" applyAlignment="1" applyProtection="1">
      <alignment vertical="top"/>
      <protection/>
    </xf>
    <xf numFmtId="2" fontId="115" fillId="0" borderId="43" xfId="59" applyNumberFormat="1" applyFont="1" applyBorder="1" applyAlignment="1" applyProtection="1">
      <alignment wrapText="1"/>
      <protection/>
    </xf>
    <xf numFmtId="4" fontId="115" fillId="48" borderId="43" xfId="59" applyNumberFormat="1" applyFont="1" applyFill="1" applyBorder="1" applyAlignment="1" applyProtection="1">
      <alignment horizontal="right" vertical="top" indent="1"/>
      <protection/>
    </xf>
    <xf numFmtId="4" fontId="115" fillId="0" borderId="43" xfId="59" applyNumberFormat="1" applyFont="1" applyBorder="1" applyAlignment="1" applyProtection="1">
      <alignment horizontal="right" vertical="top" indent="1"/>
      <protection/>
    </xf>
    <xf numFmtId="0" fontId="115" fillId="0" borderId="43" xfId="59" applyNumberFormat="1" applyFont="1" applyBorder="1" applyAlignment="1" applyProtection="1">
      <alignment wrapText="1"/>
      <protection/>
    </xf>
    <xf numFmtId="0" fontId="117" fillId="0" borderId="110" xfId="59" applyNumberFormat="1" applyFont="1" applyBorder="1" applyAlignment="1" applyProtection="1">
      <alignment horizontal="center"/>
      <protection/>
    </xf>
    <xf numFmtId="0" fontId="117" fillId="0" borderId="111" xfId="59" applyNumberFormat="1" applyFont="1" applyBorder="1" applyAlignment="1" applyProtection="1">
      <alignment horizontal="center"/>
      <protection/>
    </xf>
    <xf numFmtId="0" fontId="117" fillId="0" borderId="112" xfId="59" applyNumberFormat="1" applyFont="1" applyBorder="1" applyAlignment="1" applyProtection="1">
      <alignment horizontal="center"/>
      <protection/>
    </xf>
    <xf numFmtId="0" fontId="110" fillId="0" borderId="0" xfId="0" applyFont="1" applyAlignment="1">
      <alignment/>
    </xf>
    <xf numFmtId="0" fontId="115" fillId="0" borderId="43" xfId="59" applyNumberFormat="1" applyFont="1" applyBorder="1" applyAlignment="1" applyProtection="1">
      <alignment vertical="top" wrapText="1"/>
      <protection/>
    </xf>
    <xf numFmtId="4" fontId="36" fillId="48" borderId="44" xfId="59" applyNumberFormat="1" applyFont="1" applyFill="1" applyBorder="1" applyAlignment="1" applyProtection="1">
      <alignment horizontal="right" indent="1"/>
      <protection/>
    </xf>
    <xf numFmtId="0" fontId="36" fillId="0" borderId="115" xfId="59" applyNumberFormat="1" applyFont="1" applyBorder="1" applyAlignment="1" applyProtection="1">
      <alignment/>
      <protection/>
    </xf>
    <xf numFmtId="0" fontId="10" fillId="0" borderId="43" xfId="59" applyNumberFormat="1" applyFont="1" applyBorder="1" applyAlignment="1" applyProtection="1">
      <alignment vertical="top" wrapText="1"/>
      <protection/>
    </xf>
    <xf numFmtId="4" fontId="10" fillId="0" borderId="62" xfId="59" applyNumberFormat="1" applyFont="1" applyBorder="1" applyAlignment="1" applyProtection="1">
      <alignment horizontal="right" vertical="top" indent="1"/>
      <protection/>
    </xf>
    <xf numFmtId="0" fontId="11" fillId="0" borderId="70" xfId="59" applyNumberFormat="1" applyFont="1" applyBorder="1" applyAlignment="1" applyProtection="1">
      <alignment/>
      <protection/>
    </xf>
    <xf numFmtId="0" fontId="11" fillId="0" borderId="99" xfId="59" applyNumberFormat="1" applyFont="1" applyBorder="1" applyAlignment="1" applyProtection="1">
      <alignment/>
      <protection/>
    </xf>
    <xf numFmtId="4" fontId="11" fillId="48" borderId="54" xfId="59" applyNumberFormat="1" applyFont="1" applyFill="1" applyBorder="1" applyAlignment="1" applyProtection="1">
      <alignment horizontal="right" indent="1"/>
      <protection/>
    </xf>
    <xf numFmtId="4" fontId="11" fillId="48" borderId="72" xfId="59" applyNumberFormat="1" applyFont="1" applyFill="1" applyBorder="1" applyAlignment="1" applyProtection="1">
      <alignment horizontal="right" indent="1"/>
      <protection/>
    </xf>
    <xf numFmtId="0" fontId="11" fillId="0" borderId="86" xfId="59" applyNumberFormat="1" applyFont="1" applyBorder="1" applyAlignment="1" applyProtection="1">
      <alignment/>
      <protection/>
    </xf>
    <xf numFmtId="0" fontId="35" fillId="0" borderId="70" xfId="59" applyNumberFormat="1" applyFont="1" applyBorder="1" applyAlignment="1" applyProtection="1">
      <alignment/>
      <protection/>
    </xf>
    <xf numFmtId="4" fontId="35" fillId="48" borderId="54" xfId="59" applyNumberFormat="1" applyFont="1" applyFill="1" applyBorder="1" applyAlignment="1" applyProtection="1">
      <alignment horizontal="right" indent="1"/>
      <protection/>
    </xf>
    <xf numFmtId="4" fontId="11" fillId="49" borderId="54" xfId="59" applyNumberFormat="1" applyFont="1" applyFill="1" applyBorder="1" applyAlignment="1" applyProtection="1">
      <alignment horizontal="right" indent="1"/>
      <protection/>
    </xf>
    <xf numFmtId="0" fontId="35" fillId="0" borderId="77" xfId="59" applyNumberFormat="1" applyFont="1" applyBorder="1" applyAlignment="1" applyProtection="1">
      <alignment/>
      <protection/>
    </xf>
    <xf numFmtId="0" fontId="35" fillId="0" borderId="119" xfId="59" applyNumberFormat="1" applyFont="1" applyBorder="1" applyAlignment="1" applyProtection="1">
      <alignment/>
      <protection/>
    </xf>
    <xf numFmtId="0" fontId="36" fillId="0" borderId="119" xfId="59" applyNumberFormat="1" applyFont="1" applyBorder="1" applyAlignment="1" applyProtection="1">
      <alignment/>
      <protection/>
    </xf>
    <xf numFmtId="0" fontId="36" fillId="0" borderId="120" xfId="59" applyNumberFormat="1" applyFont="1" applyBorder="1" applyAlignment="1" applyProtection="1">
      <alignment/>
      <protection/>
    </xf>
    <xf numFmtId="4" fontId="35" fillId="48" borderId="121" xfId="59" applyNumberFormat="1" applyFont="1" applyFill="1" applyBorder="1" applyAlignment="1" applyProtection="1">
      <alignment horizontal="right" indent="1"/>
      <protection/>
    </xf>
    <xf numFmtId="4" fontId="11" fillId="49" borderId="121" xfId="59" applyNumberFormat="1" applyFont="1" applyFill="1" applyBorder="1" applyAlignment="1" applyProtection="1">
      <alignment horizontal="right" indent="1"/>
      <protection/>
    </xf>
    <xf numFmtId="0" fontId="36" fillId="0" borderId="122" xfId="59" applyNumberFormat="1" applyFont="1" applyBorder="1" applyAlignment="1" applyProtection="1">
      <alignment/>
      <protection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indent="1"/>
    </xf>
    <xf numFmtId="0" fontId="17" fillId="43" borderId="17" xfId="0" applyFont="1" applyFill="1" applyBorder="1" applyAlignment="1">
      <alignment horizontal="center" vertical="center"/>
    </xf>
    <xf numFmtId="0" fontId="17" fillId="0" borderId="123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vertical="center" wrapText="1"/>
    </xf>
    <xf numFmtId="0" fontId="17" fillId="0" borderId="105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4" fontId="1" fillId="0" borderId="105" xfId="42" applyNumberFormat="1" applyFont="1" applyFill="1" applyBorder="1" applyAlignment="1" applyProtection="1">
      <alignment horizontal="right" vertical="center" indent="1"/>
      <protection/>
    </xf>
    <xf numFmtId="168" fontId="1" fillId="0" borderId="105" xfId="57" applyNumberFormat="1" applyFont="1" applyFill="1" applyBorder="1" applyAlignment="1" applyProtection="1">
      <alignment horizontal="center" vertical="center"/>
      <protection/>
    </xf>
    <xf numFmtId="168" fontId="1" fillId="0" borderId="124" xfId="57" applyNumberFormat="1" applyFont="1" applyFill="1" applyBorder="1" applyAlignment="1" applyProtection="1">
      <alignment horizontal="center" vertical="center"/>
      <protection/>
    </xf>
    <xf numFmtId="168" fontId="1" fillId="0" borderId="89" xfId="57" applyNumberFormat="1" applyFont="1" applyFill="1" applyBorder="1" applyAlignment="1" applyProtection="1">
      <alignment horizontal="center" vertical="center"/>
      <protection/>
    </xf>
    <xf numFmtId="0" fontId="10" fillId="0" borderId="105" xfId="54" applyFont="1" applyFill="1" applyBorder="1" applyAlignment="1">
      <alignment vertical="top" wrapText="1"/>
      <protection/>
    </xf>
    <xf numFmtId="4" fontId="1" fillId="0" borderId="12" xfId="44" applyNumberFormat="1" applyFont="1" applyFill="1" applyBorder="1" applyAlignment="1" applyProtection="1">
      <alignment horizontal="right" vertical="top"/>
      <protection/>
    </xf>
    <xf numFmtId="0" fontId="1" fillId="37" borderId="11" xfId="54" applyFont="1" applyFill="1" applyBorder="1" applyAlignment="1">
      <alignment horizontal="center" vertical="top"/>
      <protection/>
    </xf>
    <xf numFmtId="49" fontId="1" fillId="37" borderId="47" xfId="54" applyNumberFormat="1" applyFont="1" applyFill="1" applyBorder="1" applyAlignment="1">
      <alignment horizontal="center" vertical="top"/>
      <protection/>
    </xf>
    <xf numFmtId="4" fontId="1" fillId="37" borderId="11" xfId="44" applyNumberFormat="1" applyFont="1" applyFill="1" applyBorder="1" applyAlignment="1" applyProtection="1">
      <alignment horizontal="right" vertical="top"/>
      <protection/>
    </xf>
    <xf numFmtId="4" fontId="1" fillId="37" borderId="53" xfId="44" applyNumberFormat="1" applyFont="1" applyFill="1" applyBorder="1" applyAlignment="1" applyProtection="1">
      <alignment horizontal="right" vertical="top"/>
      <protection/>
    </xf>
    <xf numFmtId="0" fontId="29" fillId="0" borderId="105" xfId="0" applyFont="1" applyFill="1" applyBorder="1" applyAlignment="1">
      <alignment vertical="top" wrapText="1"/>
    </xf>
    <xf numFmtId="49" fontId="17" fillId="0" borderId="24" xfId="54" applyNumberFormat="1" applyFont="1" applyFill="1" applyBorder="1" applyAlignment="1">
      <alignment horizontal="center" vertical="top"/>
      <protection/>
    </xf>
    <xf numFmtId="4" fontId="17" fillId="0" borderId="24" xfId="44" applyNumberFormat="1" applyFont="1" applyFill="1" applyBorder="1" applyAlignment="1" applyProtection="1">
      <alignment horizontal="right" vertical="top"/>
      <protection/>
    </xf>
    <xf numFmtId="4" fontId="17" fillId="0" borderId="97" xfId="44" applyNumberFormat="1" applyFont="1" applyFill="1" applyBorder="1" applyAlignment="1" applyProtection="1">
      <alignment horizontal="right" vertical="top"/>
      <protection/>
    </xf>
    <xf numFmtId="4" fontId="10" fillId="48" borderId="44" xfId="59" applyNumberFormat="1" applyFont="1" applyFill="1" applyBorder="1" applyAlignment="1" applyProtection="1">
      <alignment horizontal="right" vertical="top" indent="1"/>
      <protection/>
    </xf>
    <xf numFmtId="0" fontId="30" fillId="34" borderId="0" xfId="0" applyFont="1" applyFill="1" applyBorder="1" applyAlignment="1">
      <alignment horizontal="center" vertical="top"/>
    </xf>
    <xf numFmtId="0" fontId="3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center" vertical="top"/>
    </xf>
    <xf numFmtId="0" fontId="10" fillId="34" borderId="54" xfId="0" applyFont="1" applyFill="1" applyBorder="1" applyAlignment="1">
      <alignment horizontal="center" vertical="top"/>
    </xf>
    <xf numFmtId="0" fontId="30" fillId="34" borderId="54" xfId="0" applyFont="1" applyFill="1" applyBorder="1" applyAlignment="1">
      <alignment horizontal="center" vertical="top"/>
    </xf>
    <xf numFmtId="0" fontId="23" fillId="34" borderId="54" xfId="0" applyFont="1" applyFill="1" applyBorder="1" applyAlignment="1">
      <alignment horizontal="center" vertical="top"/>
    </xf>
    <xf numFmtId="0" fontId="23" fillId="34" borderId="0" xfId="0" applyFont="1" applyFill="1" applyBorder="1" applyAlignment="1">
      <alignment vertical="top" wrapText="1"/>
    </xf>
    <xf numFmtId="4" fontId="23" fillId="34" borderId="12" xfId="42" applyNumberFormat="1" applyFont="1" applyFill="1" applyBorder="1" applyAlignment="1" applyProtection="1">
      <alignment vertical="top"/>
      <protection/>
    </xf>
    <xf numFmtId="10" fontId="23" fillId="34" borderId="12" xfId="57" applyNumberFormat="1" applyFont="1" applyFill="1" applyBorder="1" applyAlignment="1" applyProtection="1">
      <alignment horizontal="center" vertical="top"/>
      <protection/>
    </xf>
    <xf numFmtId="0" fontId="23" fillId="34" borderId="125" xfId="0" applyFont="1" applyFill="1" applyBorder="1" applyAlignment="1">
      <alignment horizontal="center" vertical="top"/>
    </xf>
    <xf numFmtId="0" fontId="42" fillId="34" borderId="0" xfId="0" applyFont="1" applyFill="1" applyBorder="1" applyAlignment="1">
      <alignment vertical="top" wrapText="1"/>
    </xf>
    <xf numFmtId="0" fontId="36" fillId="34" borderId="72" xfId="0" applyFont="1" applyFill="1" applyBorder="1" applyAlignment="1">
      <alignment vertical="top" wrapText="1"/>
    </xf>
    <xf numFmtId="0" fontId="36" fillId="34" borderId="54" xfId="0" applyFont="1" applyFill="1" applyBorder="1" applyAlignment="1">
      <alignment horizontal="center"/>
    </xf>
    <xf numFmtId="0" fontId="36" fillId="34" borderId="70" xfId="0" applyFont="1" applyFill="1" applyBorder="1" applyAlignment="1">
      <alignment horizontal="center" vertical="top"/>
    </xf>
    <xf numFmtId="0" fontId="13" fillId="34" borderId="54" xfId="0" applyFont="1" applyFill="1" applyBorder="1" applyAlignment="1">
      <alignment vertical="top" wrapText="1"/>
    </xf>
    <xf numFmtId="0" fontId="10" fillId="34" borderId="54" xfId="0" applyFont="1" applyFill="1" applyBorder="1" applyAlignment="1">
      <alignment vertical="top" wrapText="1"/>
    </xf>
    <xf numFmtId="0" fontId="36" fillId="34" borderId="44" xfId="0" applyFont="1" applyFill="1" applyBorder="1" applyAlignment="1">
      <alignment vertical="top" wrapText="1"/>
    </xf>
    <xf numFmtId="4" fontId="10" fillId="34" borderId="54" xfId="42" applyNumberFormat="1" applyFont="1" applyFill="1" applyBorder="1" applyAlignment="1" applyProtection="1">
      <alignment horizontal="center" vertical="top"/>
      <protection/>
    </xf>
    <xf numFmtId="0" fontId="13" fillId="34" borderId="72" xfId="0" applyFont="1" applyFill="1" applyBorder="1" applyAlignment="1">
      <alignment vertical="top" wrapText="1"/>
    </xf>
    <xf numFmtId="4" fontId="36" fillId="34" borderId="99" xfId="42" applyNumberFormat="1" applyFont="1" applyFill="1" applyBorder="1" applyAlignment="1" applyProtection="1">
      <alignment horizontal="right" vertical="top"/>
      <protection/>
    </xf>
    <xf numFmtId="4" fontId="11" fillId="34" borderId="72" xfId="42" applyNumberFormat="1" applyFont="1" applyFill="1" applyBorder="1" applyAlignment="1" applyProtection="1">
      <alignment/>
      <protection/>
    </xf>
    <xf numFmtId="10" fontId="11" fillId="34" borderId="72" xfId="42" applyNumberFormat="1" applyFont="1" applyFill="1" applyBorder="1" applyAlignment="1" applyProtection="1">
      <alignment/>
      <protection/>
    </xf>
    <xf numFmtId="0" fontId="10" fillId="34" borderId="44" xfId="0" applyFont="1" applyFill="1" applyBorder="1" applyAlignment="1">
      <alignment horizontal="center" vertical="top"/>
    </xf>
    <xf numFmtId="0" fontId="42" fillId="34" borderId="102" xfId="0" applyFont="1" applyFill="1" applyBorder="1" applyAlignment="1">
      <alignment vertical="top" wrapText="1"/>
    </xf>
    <xf numFmtId="4" fontId="23" fillId="34" borderId="103" xfId="42" applyNumberFormat="1" applyFont="1" applyFill="1" applyBorder="1" applyAlignment="1" applyProtection="1">
      <alignment vertical="top"/>
      <protection/>
    </xf>
    <xf numFmtId="10" fontId="23" fillId="34" borderId="103" xfId="57" applyNumberFormat="1" applyFont="1" applyFill="1" applyBorder="1" applyAlignment="1" applyProtection="1">
      <alignment horizontal="center" vertical="top"/>
      <protection/>
    </xf>
    <xf numFmtId="4" fontId="23" fillId="34" borderId="105" xfId="42" applyNumberFormat="1" applyFont="1" applyFill="1" applyBorder="1" applyAlignment="1" applyProtection="1">
      <alignment vertical="top"/>
      <protection/>
    </xf>
    <xf numFmtId="4" fontId="23" fillId="34" borderId="124" xfId="42" applyNumberFormat="1" applyFont="1" applyFill="1" applyBorder="1" applyAlignment="1" applyProtection="1">
      <alignment vertical="top"/>
      <protection/>
    </xf>
    <xf numFmtId="10" fontId="1" fillId="0" borderId="56" xfId="0" applyNumberFormat="1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vertical="center" wrapText="1"/>
    </xf>
    <xf numFmtId="0" fontId="4" fillId="50" borderId="108" xfId="0" applyFont="1" applyFill="1" applyBorder="1" applyAlignment="1">
      <alignment/>
    </xf>
    <xf numFmtId="0" fontId="4" fillId="50" borderId="109" xfId="0" applyFont="1" applyFill="1" applyBorder="1" applyAlignment="1">
      <alignment horizontal="center"/>
    </xf>
    <xf numFmtId="0" fontId="4" fillId="50" borderId="109" xfId="0" applyFont="1" applyFill="1" applyBorder="1" applyAlignment="1">
      <alignment horizontal="center" wrapText="1"/>
    </xf>
    <xf numFmtId="0" fontId="4" fillId="50" borderId="126" xfId="0" applyFont="1" applyFill="1" applyBorder="1" applyAlignment="1">
      <alignment horizontal="center" wrapText="1"/>
    </xf>
    <xf numFmtId="166" fontId="6" fillId="50" borderId="127" xfId="42" applyNumberFormat="1" applyFont="1" applyFill="1" applyBorder="1" applyAlignment="1" applyProtection="1">
      <alignment horizontal="center"/>
      <protection/>
    </xf>
    <xf numFmtId="166" fontId="6" fillId="50" borderId="128" xfId="42" applyNumberFormat="1" applyFont="1" applyFill="1" applyBorder="1" applyAlignment="1" applyProtection="1">
      <alignment horizontal="center"/>
      <protection/>
    </xf>
    <xf numFmtId="166" fontId="6" fillId="50" borderId="129" xfId="42" applyNumberFormat="1" applyFont="1" applyFill="1" applyBorder="1" applyAlignment="1" applyProtection="1">
      <alignment horizontal="center"/>
      <protection/>
    </xf>
    <xf numFmtId="166" fontId="6" fillId="50" borderId="130" xfId="42" applyNumberFormat="1" applyFont="1" applyFill="1" applyBorder="1" applyAlignment="1" applyProtection="1">
      <alignment horizontal="center"/>
      <protection/>
    </xf>
    <xf numFmtId="0" fontId="6" fillId="51" borderId="131" xfId="0" applyFont="1" applyFill="1" applyBorder="1" applyAlignment="1">
      <alignment/>
    </xf>
    <xf numFmtId="0" fontId="6" fillId="51" borderId="132" xfId="0" applyFont="1" applyFill="1" applyBorder="1" applyAlignment="1">
      <alignment/>
    </xf>
    <xf numFmtId="4" fontId="6" fillId="51" borderId="132" xfId="0" applyNumberFormat="1" applyFont="1" applyFill="1" applyBorder="1" applyAlignment="1">
      <alignment/>
    </xf>
    <xf numFmtId="3" fontId="116" fillId="51" borderId="0" xfId="0" applyNumberFormat="1" applyFont="1" applyFill="1" applyBorder="1" applyAlignment="1">
      <alignment horizontal="center"/>
    </xf>
    <xf numFmtId="49" fontId="6" fillId="51" borderId="131" xfId="42" applyNumberFormat="1" applyFont="1" applyFill="1" applyBorder="1" applyAlignment="1" applyProtection="1">
      <alignment horizontal="center"/>
      <protection/>
    </xf>
    <xf numFmtId="166" fontId="6" fillId="51" borderId="131" xfId="42" applyNumberFormat="1" applyFont="1" applyFill="1" applyBorder="1" applyAlignment="1" applyProtection="1">
      <alignment horizontal="center"/>
      <protection/>
    </xf>
    <xf numFmtId="166" fontId="6" fillId="51" borderId="131" xfId="42" applyNumberFormat="1" applyFont="1" applyFill="1" applyBorder="1" applyAlignment="1" applyProtection="1">
      <alignment/>
      <protection/>
    </xf>
    <xf numFmtId="166" fontId="6" fillId="0" borderId="0" xfId="42" applyNumberFormat="1" applyFont="1" applyBorder="1" applyAlignment="1" applyProtection="1">
      <alignment/>
      <protection/>
    </xf>
    <xf numFmtId="166" fontId="6" fillId="51" borderId="70" xfId="42" applyNumberFormat="1" applyFont="1" applyFill="1" applyBorder="1" applyAlignment="1" applyProtection="1">
      <alignment/>
      <protection/>
    </xf>
    <xf numFmtId="165" fontId="4" fillId="51" borderId="0" xfId="42" applyFont="1" applyFill="1" applyBorder="1" applyAlignment="1" applyProtection="1">
      <alignment horizontal="right" indent="1"/>
      <protection/>
    </xf>
    <xf numFmtId="169" fontId="4" fillId="51" borderId="0" xfId="42" applyNumberFormat="1" applyFont="1" applyFill="1" applyBorder="1" applyAlignment="1" applyProtection="1">
      <alignment horizontal="right" indent="1"/>
      <protection/>
    </xf>
    <xf numFmtId="0" fontId="44" fillId="0" borderId="0" xfId="0" applyFont="1" applyAlignment="1">
      <alignment/>
    </xf>
    <xf numFmtId="166" fontId="6" fillId="51" borderId="57" xfId="42" applyNumberFormat="1" applyFont="1" applyFill="1" applyBorder="1" applyAlignment="1" applyProtection="1">
      <alignment/>
      <protection/>
    </xf>
    <xf numFmtId="0" fontId="6" fillId="51" borderId="0" xfId="0" applyFont="1" applyFill="1" applyBorder="1" applyAlignment="1">
      <alignment/>
    </xf>
    <xf numFmtId="10" fontId="6" fillId="51" borderId="87" xfId="42" applyNumberFormat="1" applyFont="1" applyFill="1" applyBorder="1" applyAlignment="1" applyProtection="1">
      <alignment horizontal="center"/>
      <protection/>
    </xf>
    <xf numFmtId="0" fontId="7" fillId="50" borderId="58" xfId="0" applyFont="1" applyFill="1" applyBorder="1" applyAlignment="1">
      <alignment/>
    </xf>
    <xf numFmtId="0" fontId="7" fillId="50" borderId="133" xfId="0" applyFont="1" applyFill="1" applyBorder="1" applyAlignment="1">
      <alignment/>
    </xf>
    <xf numFmtId="4" fontId="7" fillId="50" borderId="59" xfId="42" applyNumberFormat="1" applyFont="1" applyFill="1" applyBorder="1" applyAlignment="1" applyProtection="1">
      <alignment horizontal="center"/>
      <protection/>
    </xf>
    <xf numFmtId="4" fontId="7" fillId="50" borderId="59" xfId="42" applyNumberFormat="1" applyFont="1" applyFill="1" applyBorder="1" applyAlignment="1" applyProtection="1">
      <alignment horizontal="right" indent="1"/>
      <protection/>
    </xf>
    <xf numFmtId="165" fontId="7" fillId="50" borderId="59" xfId="42" applyFont="1" applyFill="1" applyBorder="1" applyAlignment="1" applyProtection="1">
      <alignment/>
      <protection/>
    </xf>
    <xf numFmtId="10" fontId="7" fillId="50" borderId="59" xfId="42" applyNumberFormat="1" applyFont="1" applyFill="1" applyBorder="1" applyAlignment="1" applyProtection="1">
      <alignment horizontal="center"/>
      <protection/>
    </xf>
    <xf numFmtId="10" fontId="7" fillId="50" borderId="134" xfId="42" applyNumberFormat="1" applyFont="1" applyFill="1" applyBorder="1" applyAlignment="1" applyProtection="1">
      <alignment horizontal="center"/>
      <protection/>
    </xf>
    <xf numFmtId="167" fontId="116" fillId="51" borderId="72" xfId="42" applyNumberFormat="1" applyFont="1" applyFill="1" applyBorder="1" applyAlignment="1" applyProtection="1">
      <alignment/>
      <protection/>
    </xf>
    <xf numFmtId="0" fontId="6" fillId="51" borderId="54" xfId="0" applyFont="1" applyFill="1" applyBorder="1" applyAlignment="1">
      <alignment/>
    </xf>
    <xf numFmtId="0" fontId="6" fillId="51" borderId="85" xfId="0" applyFont="1" applyFill="1" applyBorder="1" applyAlignment="1">
      <alignment/>
    </xf>
    <xf numFmtId="0" fontId="6" fillId="51" borderId="72" xfId="0" applyFont="1" applyFill="1" applyBorder="1" applyAlignment="1">
      <alignment/>
    </xf>
    <xf numFmtId="4" fontId="6" fillId="51" borderId="54" xfId="42" applyNumberFormat="1" applyFont="1" applyFill="1" applyBorder="1" applyAlignment="1" applyProtection="1">
      <alignment horizontal="right" indent="1"/>
      <protection/>
    </xf>
    <xf numFmtId="165" fontId="4" fillId="51" borderId="54" xfId="42" applyFont="1" applyFill="1" applyBorder="1" applyAlignment="1" applyProtection="1">
      <alignment horizontal="right" indent="1"/>
      <protection/>
    </xf>
    <xf numFmtId="10" fontId="6" fillId="51" borderId="54" xfId="42" applyNumberFormat="1" applyFont="1" applyFill="1" applyBorder="1" applyAlignment="1" applyProtection="1">
      <alignment horizontal="center"/>
      <protection/>
    </xf>
    <xf numFmtId="10" fontId="6" fillId="51" borderId="85" xfId="42" applyNumberFormat="1" applyFont="1" applyFill="1" applyBorder="1" applyAlignment="1" applyProtection="1">
      <alignment horizontal="center"/>
      <protection/>
    </xf>
    <xf numFmtId="169" fontId="4" fillId="51" borderId="54" xfId="42" applyNumberFormat="1" applyFont="1" applyFill="1" applyBorder="1" applyAlignment="1" applyProtection="1">
      <alignment horizontal="right" indent="1"/>
      <protection/>
    </xf>
    <xf numFmtId="0" fontId="6" fillId="51" borderId="54" xfId="0" applyFont="1" applyFill="1" applyBorder="1" applyAlignment="1">
      <alignment wrapText="1"/>
    </xf>
    <xf numFmtId="165" fontId="4" fillId="51" borderId="72" xfId="42" applyFont="1" applyFill="1" applyBorder="1" applyAlignment="1" applyProtection="1">
      <alignment horizontal="right" indent="1"/>
      <protection/>
    </xf>
    <xf numFmtId="10" fontId="6" fillId="51" borderId="72" xfId="42" applyNumberFormat="1" applyFont="1" applyFill="1" applyBorder="1" applyAlignment="1" applyProtection="1">
      <alignment horizontal="center"/>
      <protection/>
    </xf>
    <xf numFmtId="0" fontId="0" fillId="52" borderId="0" xfId="0" applyFill="1" applyAlignment="1">
      <alignment/>
    </xf>
    <xf numFmtId="49" fontId="6" fillId="53" borderId="109" xfId="0" applyNumberFormat="1" applyFont="1" applyFill="1" applyBorder="1" applyAlignment="1">
      <alignment horizontal="center"/>
    </xf>
    <xf numFmtId="0" fontId="6" fillId="53" borderId="135" xfId="0" applyFont="1" applyFill="1" applyBorder="1" applyAlignment="1">
      <alignment/>
    </xf>
    <xf numFmtId="0" fontId="6" fillId="53" borderId="55" xfId="0" applyFont="1" applyFill="1" applyBorder="1" applyAlignment="1">
      <alignment/>
    </xf>
    <xf numFmtId="0" fontId="6" fillId="53" borderId="136" xfId="0" applyFont="1" applyFill="1" applyBorder="1" applyAlignment="1">
      <alignment/>
    </xf>
    <xf numFmtId="166" fontId="6" fillId="53" borderId="109" xfId="42" applyNumberFormat="1" applyFont="1" applyFill="1" applyBorder="1" applyAlignment="1" applyProtection="1">
      <alignment horizontal="center" wrapText="1"/>
      <protection/>
    </xf>
    <xf numFmtId="166" fontId="6" fillId="53" borderId="55" xfId="42" applyNumberFormat="1" applyFont="1" applyFill="1" applyBorder="1" applyAlignment="1" applyProtection="1">
      <alignment horizontal="center" wrapText="1"/>
      <protection/>
    </xf>
    <xf numFmtId="0" fontId="0" fillId="54" borderId="0" xfId="0" applyFill="1" applyAlignment="1">
      <alignment/>
    </xf>
    <xf numFmtId="49" fontId="6" fillId="53" borderId="44" xfId="0" applyNumberFormat="1" applyFont="1" applyFill="1" applyBorder="1" applyAlignment="1">
      <alignment horizontal="center"/>
    </xf>
    <xf numFmtId="0" fontId="6" fillId="53" borderId="76" xfId="0" applyFont="1" applyFill="1" applyBorder="1" applyAlignment="1">
      <alignment/>
    </xf>
    <xf numFmtId="0" fontId="6" fillId="53" borderId="102" xfId="0" applyFont="1" applyFill="1" applyBorder="1" applyAlignment="1">
      <alignment/>
    </xf>
    <xf numFmtId="0" fontId="6" fillId="53" borderId="114" xfId="0" applyFont="1" applyFill="1" applyBorder="1" applyAlignment="1">
      <alignment/>
    </xf>
    <xf numFmtId="0" fontId="6" fillId="53" borderId="44" xfId="0" applyFont="1" applyFill="1" applyBorder="1" applyAlignment="1">
      <alignment horizontal="center" wrapText="1"/>
    </xf>
    <xf numFmtId="0" fontId="6" fillId="53" borderId="102" xfId="0" applyFont="1" applyFill="1" applyBorder="1" applyAlignment="1">
      <alignment horizontal="center" vertical="top" wrapText="1"/>
    </xf>
    <xf numFmtId="0" fontId="6" fillId="53" borderId="76" xfId="0" applyFont="1" applyFill="1" applyBorder="1" applyAlignment="1">
      <alignment horizontal="center" vertical="top" wrapText="1"/>
    </xf>
    <xf numFmtId="0" fontId="6" fillId="53" borderId="44" xfId="0" applyFont="1" applyFill="1" applyBorder="1" applyAlignment="1">
      <alignment horizontal="center" vertical="top" wrapText="1"/>
    </xf>
    <xf numFmtId="166" fontId="6" fillId="53" borderId="44" xfId="42" applyNumberFormat="1" applyFont="1" applyFill="1" applyBorder="1" applyAlignment="1" applyProtection="1">
      <alignment horizontal="center"/>
      <protection/>
    </xf>
    <xf numFmtId="49" fontId="6" fillId="53" borderId="129" xfId="0" applyNumberFormat="1" applyFont="1" applyFill="1" applyBorder="1" applyAlignment="1">
      <alignment horizontal="center"/>
    </xf>
    <xf numFmtId="0" fontId="6" fillId="53" borderId="137" xfId="0" applyFont="1" applyFill="1" applyBorder="1" applyAlignment="1">
      <alignment/>
    </xf>
    <xf numFmtId="0" fontId="6" fillId="53" borderId="128" xfId="0" applyFont="1" applyFill="1" applyBorder="1" applyAlignment="1">
      <alignment/>
    </xf>
    <xf numFmtId="0" fontId="6" fillId="53" borderId="138" xfId="0" applyFont="1" applyFill="1" applyBorder="1" applyAlignment="1">
      <alignment/>
    </xf>
    <xf numFmtId="0" fontId="6" fillId="53" borderId="129" xfId="0" applyFont="1" applyFill="1" applyBorder="1" applyAlignment="1">
      <alignment horizontal="center"/>
    </xf>
    <xf numFmtId="0" fontId="4" fillId="55" borderId="132" xfId="0" applyFont="1" applyFill="1" applyBorder="1" applyAlignment="1">
      <alignment horizontal="left"/>
    </xf>
    <xf numFmtId="49" fontId="4" fillId="55" borderId="0" xfId="0" applyNumberFormat="1" applyFont="1" applyFill="1" applyBorder="1" applyAlignment="1">
      <alignment horizontal="left"/>
    </xf>
    <xf numFmtId="0" fontId="9" fillId="55" borderId="72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6" fillId="55" borderId="99" xfId="0" applyFont="1" applyFill="1" applyBorder="1" applyAlignment="1">
      <alignment/>
    </xf>
    <xf numFmtId="4" fontId="4" fillId="55" borderId="132" xfId="42" applyNumberFormat="1" applyFont="1" applyFill="1" applyBorder="1" applyAlignment="1" applyProtection="1">
      <alignment horizontal="right" vertical="top"/>
      <protection/>
    </xf>
    <xf numFmtId="9" fontId="4" fillId="55" borderId="54" xfId="57" applyFont="1" applyFill="1" applyBorder="1" applyAlignment="1" applyProtection="1">
      <alignment horizontal="center" vertical="top"/>
      <protection/>
    </xf>
    <xf numFmtId="10" fontId="4" fillId="55" borderId="54" xfId="57" applyNumberFormat="1" applyFont="1" applyFill="1" applyBorder="1" applyAlignment="1" applyProtection="1">
      <alignment horizontal="center" vertical="top"/>
      <protection/>
    </xf>
    <xf numFmtId="0" fontId="6" fillId="55" borderId="54" xfId="0" applyFont="1" applyFill="1" applyBorder="1" applyAlignment="1">
      <alignment horizontal="center"/>
    </xf>
    <xf numFmtId="49" fontId="6" fillId="55" borderId="0" xfId="0" applyNumberFormat="1" applyFont="1" applyFill="1" applyBorder="1" applyAlignment="1">
      <alignment horizontal="center"/>
    </xf>
    <xf numFmtId="0" fontId="6" fillId="55" borderId="72" xfId="0" applyFont="1" applyFill="1" applyBorder="1" applyAlignment="1">
      <alignment wrapText="1"/>
    </xf>
    <xf numFmtId="0" fontId="6" fillId="55" borderId="0" xfId="0" applyFont="1" applyFill="1" applyBorder="1" applyAlignment="1">
      <alignment wrapText="1"/>
    </xf>
    <xf numFmtId="4" fontId="6" fillId="55" borderId="54" xfId="42" applyNumberFormat="1" applyFont="1" applyFill="1" applyBorder="1" applyAlignment="1" applyProtection="1">
      <alignment horizontal="right" vertical="top"/>
      <protection/>
    </xf>
    <xf numFmtId="4" fontId="6" fillId="55" borderId="54" xfId="0" applyNumberFormat="1" applyFont="1" applyFill="1" applyBorder="1" applyAlignment="1">
      <alignment horizontal="right" vertical="top"/>
    </xf>
    <xf numFmtId="4" fontId="6" fillId="55" borderId="0" xfId="0" applyNumberFormat="1" applyFont="1" applyFill="1" applyBorder="1" applyAlignment="1">
      <alignment horizontal="right" vertical="top"/>
    </xf>
    <xf numFmtId="165" fontId="6" fillId="55" borderId="54" xfId="42" applyFont="1" applyFill="1" applyBorder="1" applyAlignment="1" applyProtection="1">
      <alignment horizontal="center" vertical="top"/>
      <protection/>
    </xf>
    <xf numFmtId="10" fontId="6" fillId="55" borderId="54" xfId="42" applyNumberFormat="1" applyFont="1" applyFill="1" applyBorder="1" applyAlignment="1" applyProtection="1">
      <alignment horizontal="center" vertical="top"/>
      <protection/>
    </xf>
    <xf numFmtId="4" fontId="4" fillId="55" borderId="72" xfId="42" applyNumberFormat="1" applyFont="1" applyFill="1" applyBorder="1" applyAlignment="1" applyProtection="1">
      <alignment horizontal="right" vertical="top"/>
      <protection/>
    </xf>
    <xf numFmtId="4" fontId="4" fillId="55" borderId="54" xfId="42" applyNumberFormat="1" applyFont="1" applyFill="1" applyBorder="1" applyAlignment="1" applyProtection="1">
      <alignment horizontal="right" vertical="top"/>
      <protection/>
    </xf>
    <xf numFmtId="0" fontId="118" fillId="55" borderId="54" xfId="0" applyFont="1" applyFill="1" applyBorder="1" applyAlignment="1">
      <alignment horizontal="center"/>
    </xf>
    <xf numFmtId="4" fontId="6" fillId="55" borderId="72" xfId="42" applyNumberFormat="1" applyFont="1" applyFill="1" applyBorder="1" applyAlignment="1" applyProtection="1">
      <alignment horizontal="right" vertical="top"/>
      <protection/>
    </xf>
    <xf numFmtId="9" fontId="6" fillId="55" borderId="54" xfId="57" applyFont="1" applyFill="1" applyBorder="1" applyAlignment="1" applyProtection="1">
      <alignment horizontal="center" vertical="top"/>
      <protection/>
    </xf>
    <xf numFmtId="10" fontId="6" fillId="55" borderId="54" xfId="57" applyNumberFormat="1" applyFont="1" applyFill="1" applyBorder="1" applyAlignment="1" applyProtection="1">
      <alignment horizontal="center" vertical="top"/>
      <protection/>
    </xf>
    <xf numFmtId="0" fontId="119" fillId="52" borderId="0" xfId="0" applyFont="1" applyFill="1" applyAlignment="1">
      <alignment/>
    </xf>
    <xf numFmtId="0" fontId="119" fillId="0" borderId="0" xfId="0" applyFont="1" applyAlignment="1">
      <alignment/>
    </xf>
    <xf numFmtId="0" fontId="44" fillId="52" borderId="0" xfId="0" applyFont="1" applyFill="1" applyAlignment="1">
      <alignment/>
    </xf>
    <xf numFmtId="49" fontId="6" fillId="55" borderId="0" xfId="0" applyNumberFormat="1" applyFont="1" applyFill="1" applyBorder="1" applyAlignment="1">
      <alignment horizontal="center" vertical="top"/>
    </xf>
    <xf numFmtId="49" fontId="118" fillId="55" borderId="0" xfId="0" applyNumberFormat="1" applyFont="1" applyFill="1" applyBorder="1" applyAlignment="1">
      <alignment horizontal="center"/>
    </xf>
    <xf numFmtId="4" fontId="118" fillId="55" borderId="72" xfId="42" applyNumberFormat="1" applyFont="1" applyFill="1" applyBorder="1" applyAlignment="1" applyProtection="1">
      <alignment horizontal="right" vertical="top"/>
      <protection/>
    </xf>
    <xf numFmtId="9" fontId="118" fillId="55" borderId="54" xfId="57" applyFont="1" applyFill="1" applyBorder="1" applyAlignment="1" applyProtection="1">
      <alignment horizontal="center" vertical="top"/>
      <protection/>
    </xf>
    <xf numFmtId="10" fontId="118" fillId="55" borderId="54" xfId="57" applyNumberFormat="1" applyFont="1" applyFill="1" applyBorder="1" applyAlignment="1" applyProtection="1">
      <alignment horizontal="center" vertical="top"/>
      <protection/>
    </xf>
    <xf numFmtId="49" fontId="118" fillId="55" borderId="0" xfId="0" applyNumberFormat="1" applyFont="1" applyFill="1" applyBorder="1" applyAlignment="1">
      <alignment horizontal="center" vertical="top"/>
    </xf>
    <xf numFmtId="49" fontId="6" fillId="55" borderId="99" xfId="0" applyNumberFormat="1" applyFont="1" applyFill="1" applyBorder="1" applyAlignment="1">
      <alignment horizontal="center"/>
    </xf>
    <xf numFmtId="49" fontId="6" fillId="55" borderId="99" xfId="0" applyNumberFormat="1" applyFont="1" applyFill="1" applyBorder="1" applyAlignment="1">
      <alignment horizontal="center" vertical="top"/>
    </xf>
    <xf numFmtId="49" fontId="120" fillId="55" borderId="99" xfId="0" applyNumberFormat="1" applyFont="1" applyFill="1" applyBorder="1" applyAlignment="1">
      <alignment horizontal="center" vertical="top"/>
    </xf>
    <xf numFmtId="4" fontId="120" fillId="55" borderId="54" xfId="42" applyNumberFormat="1" applyFont="1" applyFill="1" applyBorder="1" applyAlignment="1" applyProtection="1">
      <alignment horizontal="right" vertical="top"/>
      <protection/>
    </xf>
    <xf numFmtId="4" fontId="120" fillId="55" borderId="72" xfId="42" applyNumberFormat="1" applyFont="1" applyFill="1" applyBorder="1" applyAlignment="1" applyProtection="1">
      <alignment horizontal="right" vertical="top"/>
      <protection/>
    </xf>
    <xf numFmtId="10" fontId="120" fillId="55" borderId="54" xfId="57" applyNumberFormat="1" applyFont="1" applyFill="1" applyBorder="1" applyAlignment="1" applyProtection="1">
      <alignment horizontal="center" vertical="top"/>
      <protection/>
    </xf>
    <xf numFmtId="49" fontId="6" fillId="55" borderId="54" xfId="0" applyNumberFormat="1" applyFont="1" applyFill="1" applyBorder="1" applyAlignment="1">
      <alignment horizontal="center"/>
    </xf>
    <xf numFmtId="49" fontId="6" fillId="55" borderId="54" xfId="0" applyNumberFormat="1" applyFont="1" applyFill="1" applyBorder="1" applyAlignment="1">
      <alignment horizontal="center" vertical="top"/>
    </xf>
    <xf numFmtId="0" fontId="119" fillId="0" borderId="72" xfId="0" applyFont="1" applyBorder="1" applyAlignment="1">
      <alignment/>
    </xf>
    <xf numFmtId="49" fontId="6" fillId="55" borderId="54" xfId="0" applyNumberFormat="1" applyFont="1" applyFill="1" applyBorder="1" applyAlignment="1">
      <alignment horizontal="center" wrapText="1"/>
    </xf>
    <xf numFmtId="0" fontId="119" fillId="0" borderId="0" xfId="0" applyFont="1" applyBorder="1" applyAlignment="1">
      <alignment/>
    </xf>
    <xf numFmtId="49" fontId="113" fillId="55" borderId="0" xfId="0" applyNumberFormat="1" applyFont="1" applyFill="1" applyBorder="1" applyAlignment="1">
      <alignment horizontal="center" vertical="top" wrapText="1"/>
    </xf>
    <xf numFmtId="4" fontId="121" fillId="55" borderId="54" xfId="42" applyNumberFormat="1" applyFont="1" applyFill="1" applyBorder="1" applyAlignment="1" applyProtection="1">
      <alignment horizontal="right" vertical="top"/>
      <protection/>
    </xf>
    <xf numFmtId="9" fontId="121" fillId="55" borderId="54" xfId="57" applyFont="1" applyFill="1" applyBorder="1" applyAlignment="1" applyProtection="1">
      <alignment horizontal="center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0" fontId="113" fillId="55" borderId="54" xfId="0" applyFont="1" applyFill="1" applyBorder="1" applyAlignment="1">
      <alignment horizontal="center"/>
    </xf>
    <xf numFmtId="49" fontId="113" fillId="55" borderId="54" xfId="0" applyNumberFormat="1" applyFont="1" applyFill="1" applyBorder="1" applyAlignment="1">
      <alignment horizontal="center" vertical="top" wrapText="1"/>
    </xf>
    <xf numFmtId="10" fontId="121" fillId="55" borderId="54" xfId="57" applyNumberFormat="1" applyFont="1" applyFill="1" applyBorder="1" applyAlignment="1" applyProtection="1">
      <alignment horizontal="center" vertical="top"/>
      <protection/>
    </xf>
    <xf numFmtId="49" fontId="113" fillId="55" borderId="0" xfId="0" applyNumberFormat="1" applyFont="1" applyFill="1" applyBorder="1" applyAlignment="1">
      <alignment horizontal="center"/>
    </xf>
    <xf numFmtId="4" fontId="121" fillId="55" borderId="72" xfId="42" applyNumberFormat="1" applyFont="1" applyFill="1" applyBorder="1" applyAlignment="1" applyProtection="1">
      <alignment horizontal="right" vertical="top"/>
      <protection/>
    </xf>
    <xf numFmtId="49" fontId="113" fillId="55" borderId="0" xfId="0" applyNumberFormat="1" applyFont="1" applyFill="1" applyBorder="1" applyAlignment="1">
      <alignment horizontal="center" vertical="top"/>
    </xf>
    <xf numFmtId="4" fontId="113" fillId="55" borderId="72" xfId="42" applyNumberFormat="1" applyFont="1" applyFill="1" applyBorder="1" applyAlignment="1" applyProtection="1">
      <alignment horizontal="right" vertical="top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4" fontId="113" fillId="55" borderId="54" xfId="0" applyNumberFormat="1" applyFont="1" applyFill="1" applyBorder="1" applyAlignment="1">
      <alignment horizontal="right" vertical="top"/>
    </xf>
    <xf numFmtId="4" fontId="113" fillId="55" borderId="0" xfId="42" applyNumberFormat="1" applyFont="1" applyFill="1" applyBorder="1" applyAlignment="1" applyProtection="1">
      <alignment horizontal="right" vertical="top"/>
      <protection/>
    </xf>
    <xf numFmtId="49" fontId="113" fillId="55" borderId="54" xfId="0" applyNumberFormat="1" applyFont="1" applyFill="1" applyBorder="1" applyAlignment="1">
      <alignment horizontal="center" vertical="top"/>
    </xf>
    <xf numFmtId="0" fontId="121" fillId="55" borderId="54" xfId="0" applyFont="1" applyFill="1" applyBorder="1" applyAlignment="1">
      <alignment horizontal="center"/>
    </xf>
    <xf numFmtId="49" fontId="121" fillId="55" borderId="54" xfId="0" applyNumberFormat="1" applyFont="1" applyFill="1" applyBorder="1" applyAlignment="1">
      <alignment horizontal="center" vertical="top"/>
    </xf>
    <xf numFmtId="9" fontId="121" fillId="55" borderId="54" xfId="42" applyNumberFormat="1" applyFont="1" applyFill="1" applyBorder="1" applyAlignment="1" applyProtection="1">
      <alignment horizontal="center" vertical="top"/>
      <protection/>
    </xf>
    <xf numFmtId="0" fontId="122" fillId="0" borderId="72" xfId="0" applyFont="1" applyBorder="1" applyAlignment="1">
      <alignment/>
    </xf>
    <xf numFmtId="0" fontId="122" fillId="0" borderId="0" xfId="0" applyFont="1" applyBorder="1" applyAlignment="1">
      <alignment/>
    </xf>
    <xf numFmtId="4" fontId="118" fillId="55" borderId="54" xfId="42" applyNumberFormat="1" applyFont="1" applyFill="1" applyBorder="1" applyAlignment="1" applyProtection="1">
      <alignment horizontal="right" vertical="top"/>
      <protection/>
    </xf>
    <xf numFmtId="4" fontId="118" fillId="55" borderId="0" xfId="42" applyNumberFormat="1" applyFont="1" applyFill="1" applyBorder="1" applyAlignment="1" applyProtection="1">
      <alignment horizontal="right" vertical="top"/>
      <protection/>
    </xf>
    <xf numFmtId="49" fontId="121" fillId="55" borderId="0" xfId="0" applyNumberFormat="1" applyFont="1" applyFill="1" applyBorder="1" applyAlignment="1">
      <alignment horizontal="center" vertical="top"/>
    </xf>
    <xf numFmtId="0" fontId="123" fillId="55" borderId="54" xfId="0" applyFont="1" applyFill="1" applyBorder="1" applyAlignment="1">
      <alignment horizontal="center"/>
    </xf>
    <xf numFmtId="49" fontId="6" fillId="55" borderId="54" xfId="0" applyNumberFormat="1" applyFont="1" applyFill="1" applyBorder="1" applyAlignment="1">
      <alignment horizontal="center" vertical="top" wrapText="1"/>
    </xf>
    <xf numFmtId="4" fontId="6" fillId="55" borderId="99" xfId="42" applyNumberFormat="1" applyFont="1" applyFill="1" applyBorder="1" applyAlignment="1" applyProtection="1">
      <alignment horizontal="right" vertical="top"/>
      <protection/>
    </xf>
    <xf numFmtId="0" fontId="124" fillId="0" borderId="0" xfId="0" applyFont="1" applyBorder="1" applyAlignment="1">
      <alignment/>
    </xf>
    <xf numFmtId="0" fontId="4" fillId="55" borderId="54" xfId="0" applyFont="1" applyFill="1" applyBorder="1" applyAlignment="1">
      <alignment horizontal="center"/>
    </xf>
    <xf numFmtId="49" fontId="118" fillId="55" borderId="0" xfId="0" applyNumberFormat="1" applyFont="1" applyFill="1" applyBorder="1" applyAlignment="1">
      <alignment horizontal="center" vertical="top" wrapText="1"/>
    </xf>
    <xf numFmtId="4" fontId="118" fillId="55" borderId="54" xfId="0" applyNumberFormat="1" applyFont="1" applyFill="1" applyBorder="1" applyAlignment="1">
      <alignment horizontal="right" vertical="top"/>
    </xf>
    <xf numFmtId="49" fontId="6" fillId="55" borderId="0" xfId="0" applyNumberFormat="1" applyFont="1" applyFill="1" applyBorder="1" applyAlignment="1">
      <alignment horizontal="center" vertical="top" wrapText="1"/>
    </xf>
    <xf numFmtId="49" fontId="121" fillId="55" borderId="0" xfId="0" applyNumberFormat="1" applyFont="1" applyFill="1" applyBorder="1" applyAlignment="1">
      <alignment horizontal="center"/>
    </xf>
    <xf numFmtId="0" fontId="125" fillId="55" borderId="72" xfId="0" applyFont="1" applyFill="1" applyBorder="1" applyAlignment="1">
      <alignment/>
    </xf>
    <xf numFmtId="0" fontId="113" fillId="55" borderId="0" xfId="0" applyFont="1" applyFill="1" applyBorder="1" applyAlignment="1">
      <alignment/>
    </xf>
    <xf numFmtId="0" fontId="113" fillId="55" borderId="99" xfId="0" applyFont="1" applyFill="1" applyBorder="1" applyAlignment="1">
      <alignment/>
    </xf>
    <xf numFmtId="0" fontId="121" fillId="55" borderId="54" xfId="0" applyFont="1" applyFill="1" applyBorder="1" applyAlignment="1">
      <alignment horizontal="center" vertical="top"/>
    </xf>
    <xf numFmtId="49" fontId="121" fillId="55" borderId="54" xfId="0" applyNumberFormat="1" applyFont="1" applyFill="1" applyBorder="1" applyAlignment="1">
      <alignment horizontal="center"/>
    </xf>
    <xf numFmtId="0" fontId="125" fillId="55" borderId="0" xfId="0" applyFont="1" applyFill="1" applyBorder="1" applyAlignment="1">
      <alignment vertical="top"/>
    </xf>
    <xf numFmtId="0" fontId="113" fillId="55" borderId="0" xfId="0" applyFont="1" applyFill="1" applyBorder="1" applyAlignment="1">
      <alignment vertical="top"/>
    </xf>
    <xf numFmtId="0" fontId="113" fillId="55" borderId="99" xfId="0" applyFont="1" applyFill="1" applyBorder="1" applyAlignment="1">
      <alignment vertical="top"/>
    </xf>
    <xf numFmtId="4" fontId="121" fillId="55" borderId="99" xfId="42" applyNumberFormat="1" applyFont="1" applyFill="1" applyBorder="1" applyAlignment="1" applyProtection="1">
      <alignment horizontal="right" vertical="top"/>
      <protection/>
    </xf>
    <xf numFmtId="49" fontId="118" fillId="55" borderId="54" xfId="0" applyNumberFormat="1" applyFont="1" applyFill="1" applyBorder="1" applyAlignment="1">
      <alignment horizontal="center" vertical="top" wrapText="1"/>
    </xf>
    <xf numFmtId="0" fontId="118" fillId="55" borderId="72" xfId="0" applyFont="1" applyFill="1" applyBorder="1" applyAlignment="1">
      <alignment/>
    </xf>
    <xf numFmtId="0" fontId="118" fillId="55" borderId="0" xfId="0" applyFont="1" applyFill="1" applyBorder="1" applyAlignment="1">
      <alignment/>
    </xf>
    <xf numFmtId="0" fontId="123" fillId="55" borderId="99" xfId="0" applyFont="1" applyFill="1" applyBorder="1" applyAlignment="1">
      <alignment/>
    </xf>
    <xf numFmtId="4" fontId="118" fillId="55" borderId="44" xfId="42" applyNumberFormat="1" applyFont="1" applyFill="1" applyBorder="1" applyAlignment="1" applyProtection="1">
      <alignment horizontal="right" vertical="top"/>
      <protection/>
    </xf>
    <xf numFmtId="49" fontId="121" fillId="53" borderId="59" xfId="0" applyNumberFormat="1" applyFont="1" applyFill="1" applyBorder="1" applyAlignment="1">
      <alignment horizontal="center"/>
    </xf>
    <xf numFmtId="49" fontId="126" fillId="53" borderId="59" xfId="0" applyNumberFormat="1" applyFont="1" applyFill="1" applyBorder="1" applyAlignment="1">
      <alignment horizontal="center"/>
    </xf>
    <xf numFmtId="0" fontId="121" fillId="53" borderId="139" xfId="0" applyFont="1" applyFill="1" applyBorder="1" applyAlignment="1">
      <alignment/>
    </xf>
    <xf numFmtId="0" fontId="121" fillId="53" borderId="133" xfId="0" applyFont="1" applyFill="1" applyBorder="1" applyAlignment="1">
      <alignment/>
    </xf>
    <xf numFmtId="0" fontId="126" fillId="53" borderId="133" xfId="0" applyFont="1" applyFill="1" applyBorder="1" applyAlignment="1">
      <alignment/>
    </xf>
    <xf numFmtId="0" fontId="121" fillId="53" borderId="140" xfId="0" applyFont="1" applyFill="1" applyBorder="1" applyAlignment="1">
      <alignment/>
    </xf>
    <xf numFmtId="4" fontId="121" fillId="53" borderId="133" xfId="42" applyNumberFormat="1" applyFont="1" applyFill="1" applyBorder="1" applyAlignment="1" applyProtection="1">
      <alignment horizontal="right" vertical="top"/>
      <protection/>
    </xf>
    <xf numFmtId="4" fontId="121" fillId="53" borderId="59" xfId="42" applyNumberFormat="1" applyFont="1" applyFill="1" applyBorder="1" applyAlignment="1" applyProtection="1">
      <alignment horizontal="right" vertical="top"/>
      <protection/>
    </xf>
    <xf numFmtId="4" fontId="121" fillId="53" borderId="133" xfId="0" applyNumberFormat="1" applyFont="1" applyFill="1" applyBorder="1" applyAlignment="1">
      <alignment horizontal="right" vertical="top"/>
    </xf>
    <xf numFmtId="10" fontId="121" fillId="53" borderId="59" xfId="57" applyNumberFormat="1" applyFont="1" applyFill="1" applyBorder="1" applyAlignment="1" applyProtection="1">
      <alignment horizontal="center" vertical="top"/>
      <protection/>
    </xf>
    <xf numFmtId="9" fontId="121" fillId="53" borderId="59" xfId="57" applyFont="1" applyFill="1" applyBorder="1" applyAlignment="1" applyProtection="1">
      <alignment horizontal="center" vertical="top"/>
      <protection/>
    </xf>
    <xf numFmtId="0" fontId="0" fillId="52" borderId="0" xfId="0" applyFont="1" applyFill="1" applyAlignment="1">
      <alignment/>
    </xf>
    <xf numFmtId="4" fontId="121" fillId="53" borderId="43" xfId="0" applyNumberFormat="1" applyFont="1" applyFill="1" applyBorder="1" applyAlignment="1">
      <alignment horizontal="right" vertical="top"/>
    </xf>
    <xf numFmtId="0" fontId="127" fillId="0" borderId="0" xfId="0" applyFont="1" applyAlignment="1">
      <alignment/>
    </xf>
    <xf numFmtId="0" fontId="10" fillId="34" borderId="131" xfId="0" applyFont="1" applyFill="1" applyBorder="1" applyAlignment="1">
      <alignment horizontal="center" vertical="top"/>
    </xf>
    <xf numFmtId="0" fontId="30" fillId="34" borderId="131" xfId="0" applyFont="1" applyFill="1" applyBorder="1" applyAlignment="1">
      <alignment horizontal="center" vertical="top"/>
    </xf>
    <xf numFmtId="0" fontId="23" fillId="34" borderId="57" xfId="0" applyFont="1" applyFill="1" applyBorder="1" applyAlignment="1">
      <alignment horizontal="center" vertical="top"/>
    </xf>
    <xf numFmtId="0" fontId="23" fillId="34" borderId="131" xfId="0" applyFont="1" applyFill="1" applyBorder="1" applyAlignment="1">
      <alignment horizontal="center" vertical="top"/>
    </xf>
    <xf numFmtId="0" fontId="23" fillId="34" borderId="141" xfId="0" applyFont="1" applyFill="1" applyBorder="1" applyAlignment="1">
      <alignment horizontal="center" vertical="top"/>
    </xf>
    <xf numFmtId="4" fontId="11" fillId="34" borderId="56" xfId="42" applyNumberFormat="1" applyFont="1" applyFill="1" applyBorder="1" applyAlignment="1" applyProtection="1">
      <alignment horizontal="right" vertical="top"/>
      <protection/>
    </xf>
    <xf numFmtId="4" fontId="36" fillId="34" borderId="85" xfId="42" applyNumberFormat="1" applyFont="1" applyFill="1" applyBorder="1" applyAlignment="1" applyProtection="1">
      <alignment horizontal="right" vertical="top"/>
      <protection/>
    </xf>
    <xf numFmtId="4" fontId="36" fillId="34" borderId="87" xfId="42" applyNumberFormat="1" applyFont="1" applyFill="1" applyBorder="1" applyAlignment="1" applyProtection="1">
      <alignment horizontal="right" vertical="top"/>
      <protection/>
    </xf>
    <xf numFmtId="4" fontId="35" fillId="34" borderId="87" xfId="42" applyNumberFormat="1" applyFont="1" applyFill="1" applyBorder="1" applyAlignment="1" applyProtection="1">
      <alignment horizontal="right" vertical="top"/>
      <protection/>
    </xf>
    <xf numFmtId="0" fontId="10" fillId="34" borderId="2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1" fontId="10" fillId="34" borderId="142" xfId="0" applyNumberFormat="1" applyFont="1" applyFill="1" applyBorder="1" applyAlignment="1">
      <alignment horizontal="center"/>
    </xf>
    <xf numFmtId="1" fontId="10" fillId="34" borderId="31" xfId="42" applyNumberFormat="1" applyFont="1" applyFill="1" applyBorder="1" applyAlignment="1" applyProtection="1">
      <alignment horizontal="center"/>
      <protection/>
    </xf>
    <xf numFmtId="4" fontId="10" fillId="0" borderId="44" xfId="59" applyNumberFormat="1" applyFont="1" applyBorder="1" applyAlignment="1" applyProtection="1">
      <alignment horizontal="right" indent="1"/>
      <protection/>
    </xf>
    <xf numFmtId="0" fontId="115" fillId="0" borderId="72" xfId="0" applyFont="1" applyBorder="1" applyAlignment="1">
      <alignment horizontal="center"/>
    </xf>
    <xf numFmtId="0" fontId="116" fillId="0" borderId="72" xfId="0" applyFont="1" applyBorder="1" applyAlignment="1">
      <alignment/>
    </xf>
    <xf numFmtId="9" fontId="113" fillId="55" borderId="54" xfId="57" applyFont="1" applyFill="1" applyBorder="1" applyAlignment="1" applyProtection="1">
      <alignment horizontal="center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49" fontId="113" fillId="55" borderId="54" xfId="0" applyNumberFormat="1" applyFont="1" applyFill="1" applyBorder="1" applyAlignment="1">
      <alignment horizontal="center" vertical="top"/>
    </xf>
    <xf numFmtId="49" fontId="113" fillId="55" borderId="54" xfId="57" applyNumberFormat="1" applyFont="1" applyFill="1" applyBorder="1" applyAlignment="1" applyProtection="1">
      <alignment horizontal="center" vertical="top"/>
      <protection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10" fontId="10" fillId="34" borderId="11" xfId="57" applyNumberFormat="1" applyFont="1" applyFill="1" applyBorder="1" applyAlignment="1" applyProtection="1">
      <alignment horizontal="center"/>
      <protection/>
    </xf>
    <xf numFmtId="10" fontId="10" fillId="34" borderId="25" xfId="57" applyNumberFormat="1" applyFont="1" applyFill="1" applyBorder="1" applyAlignment="1" applyProtection="1">
      <alignment horizontal="center" vertical="top"/>
      <protection/>
    </xf>
    <xf numFmtId="0" fontId="1" fillId="0" borderId="74" xfId="0" applyFont="1" applyFill="1" applyBorder="1" applyAlignment="1">
      <alignment vertical="center" wrapText="1"/>
    </xf>
    <xf numFmtId="168" fontId="1" fillId="56" borderId="24" xfId="57" applyNumberFormat="1" applyFont="1" applyFill="1" applyBorder="1" applyAlignment="1" applyProtection="1">
      <alignment horizontal="center" vertical="center"/>
      <protection/>
    </xf>
    <xf numFmtId="168" fontId="1" fillId="56" borderId="63" xfId="57" applyNumberFormat="1" applyFont="1" applyFill="1" applyBorder="1" applyAlignment="1" applyProtection="1">
      <alignment horizontal="center" vertical="center"/>
      <protection/>
    </xf>
    <xf numFmtId="0" fontId="6" fillId="57" borderId="0" xfId="0" applyFont="1" applyFill="1" applyBorder="1" applyAlignment="1">
      <alignment vertical="center"/>
    </xf>
    <xf numFmtId="0" fontId="1" fillId="56" borderId="29" xfId="0" applyFont="1" applyFill="1" applyBorder="1" applyAlignment="1">
      <alignment horizontal="center" vertical="center"/>
    </xf>
    <xf numFmtId="0" fontId="1" fillId="56" borderId="24" xfId="0" applyFont="1" applyFill="1" applyBorder="1" applyAlignment="1">
      <alignment vertical="center" wrapText="1"/>
    </xf>
    <xf numFmtId="0" fontId="1" fillId="56" borderId="24" xfId="0" applyFont="1" applyFill="1" applyBorder="1" applyAlignment="1">
      <alignment horizontal="center" vertical="center"/>
    </xf>
    <xf numFmtId="4" fontId="1" fillId="56" borderId="24" xfId="42" applyNumberFormat="1" applyFont="1" applyFill="1" applyBorder="1" applyAlignment="1" applyProtection="1">
      <alignment horizontal="right" vertical="center" indent="1"/>
      <protection/>
    </xf>
    <xf numFmtId="0" fontId="1" fillId="0" borderId="88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43" xfId="0" applyFont="1" applyFill="1" applyBorder="1" applyAlignment="1">
      <alignment horizontal="center" vertical="center"/>
    </xf>
    <xf numFmtId="168" fontId="1" fillId="0" borderId="144" xfId="57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37" borderId="11" xfId="54" applyFont="1" applyFill="1" applyBorder="1" applyAlignment="1">
      <alignment horizontal="left" vertical="top" wrapText="1"/>
      <protection/>
    </xf>
    <xf numFmtId="0" fontId="1" fillId="0" borderId="62" xfId="0" applyFont="1" applyFill="1" applyBorder="1" applyAlignment="1">
      <alignment horizontal="center" vertical="center"/>
    </xf>
    <xf numFmtId="49" fontId="17" fillId="0" borderId="62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" fontId="10" fillId="48" borderId="44" xfId="59" applyNumberFormat="1" applyFont="1" applyFill="1" applyBorder="1" applyAlignment="1" applyProtection="1">
      <alignment horizontal="right" vertical="top"/>
      <protection/>
    </xf>
    <xf numFmtId="0" fontId="10" fillId="0" borderId="93" xfId="59" applyNumberFormat="1" applyFont="1" applyBorder="1" applyAlignment="1" applyProtection="1">
      <alignment vertical="top"/>
      <protection/>
    </xf>
    <xf numFmtId="0" fontId="10" fillId="0" borderId="62" xfId="59" applyNumberFormat="1" applyFont="1" applyBorder="1" applyAlignment="1" applyProtection="1">
      <alignment vertical="top"/>
      <protection/>
    </xf>
    <xf numFmtId="0" fontId="10" fillId="0" borderId="62" xfId="59" applyNumberFormat="1" applyFont="1" applyBorder="1" applyAlignment="1" applyProtection="1">
      <alignment vertical="top" wrapText="1"/>
      <protection/>
    </xf>
    <xf numFmtId="4" fontId="10" fillId="48" borderId="62" xfId="59" applyNumberFormat="1" applyFont="1" applyFill="1" applyBorder="1" applyAlignment="1" applyProtection="1">
      <alignment horizontal="right" vertical="top" indent="1"/>
      <protection/>
    </xf>
    <xf numFmtId="4" fontId="11" fillId="49" borderId="54" xfId="59" applyNumberFormat="1" applyFont="1" applyFill="1" applyBorder="1" applyAlignment="1" applyProtection="1">
      <alignment horizontal="right" vertical="top" indent="1"/>
      <protection/>
    </xf>
    <xf numFmtId="0" fontId="0" fillId="0" borderId="43" xfId="0" applyBorder="1" applyAlignment="1">
      <alignment/>
    </xf>
    <xf numFmtId="0" fontId="17" fillId="0" borderId="6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5" xfId="0" applyFont="1" applyFill="1" applyBorder="1" applyAlignment="1">
      <alignment horizontal="center" vertical="top"/>
    </xf>
    <xf numFmtId="49" fontId="1" fillId="0" borderId="146" xfId="0" applyNumberFormat="1" applyFont="1" applyFill="1" applyBorder="1" applyAlignment="1">
      <alignment horizontal="center" vertical="top"/>
    </xf>
    <xf numFmtId="4" fontId="1" fillId="0" borderId="145" xfId="42" applyNumberFormat="1" applyFont="1" applyFill="1" applyBorder="1" applyAlignment="1" applyProtection="1">
      <alignment horizontal="right" vertical="top"/>
      <protection/>
    </xf>
    <xf numFmtId="4" fontId="1" fillId="0" borderId="147" xfId="42" applyNumberFormat="1" applyFont="1" applyFill="1" applyBorder="1" applyAlignment="1" applyProtection="1">
      <alignment horizontal="right" vertical="top"/>
      <protection/>
    </xf>
    <xf numFmtId="4" fontId="1" fillId="0" borderId="62" xfId="42" applyNumberFormat="1" applyFont="1" applyFill="1" applyBorder="1" applyAlignment="1">
      <alignment horizontal="right" vertical="center" indent="1"/>
    </xf>
    <xf numFmtId="4" fontId="1" fillId="0" borderId="42" xfId="42" applyNumberFormat="1" applyFont="1" applyFill="1" applyBorder="1" applyAlignment="1" applyProtection="1">
      <alignment horizontal="right" vertical="center" indent="1"/>
      <protection/>
    </xf>
    <xf numFmtId="4" fontId="20" fillId="36" borderId="22" xfId="42" applyNumberFormat="1" applyFont="1" applyFill="1" applyBorder="1" applyAlignment="1" applyProtection="1">
      <alignment horizontal="right" vertical="center" indent="1"/>
      <protection/>
    </xf>
    <xf numFmtId="168" fontId="1" fillId="36" borderId="22" xfId="57" applyNumberFormat="1" applyFont="1" applyFill="1" applyBorder="1" applyAlignment="1" applyProtection="1">
      <alignment horizontal="center" vertical="center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right" vertical="center"/>
    </xf>
    <xf numFmtId="0" fontId="128" fillId="0" borderId="0" xfId="0" applyFont="1" applyAlignment="1">
      <alignment horizontal="right" vertical="center"/>
    </xf>
    <xf numFmtId="0" fontId="10" fillId="58" borderId="92" xfId="0" applyFont="1" applyFill="1" applyBorder="1" applyAlignment="1">
      <alignment vertical="center" wrapText="1"/>
    </xf>
    <xf numFmtId="0" fontId="128" fillId="58" borderId="92" xfId="0" applyFont="1" applyFill="1" applyBorder="1" applyAlignment="1">
      <alignment vertical="center" wrapText="1"/>
    </xf>
    <xf numFmtId="0" fontId="10" fillId="58" borderId="0" xfId="0" applyFont="1" applyFill="1" applyAlignment="1">
      <alignment horizontal="center" vertical="center" wrapText="1"/>
    </xf>
    <xf numFmtId="0" fontId="10" fillId="58" borderId="43" xfId="0" applyFont="1" applyFill="1" applyBorder="1" applyAlignment="1">
      <alignment horizontal="center" vertical="center" wrapText="1"/>
    </xf>
    <xf numFmtId="0" fontId="129" fillId="58" borderId="43" xfId="0" applyFont="1" applyFill="1" applyBorder="1" applyAlignment="1">
      <alignment horizontal="center" vertical="center" wrapText="1"/>
    </xf>
    <xf numFmtId="0" fontId="129" fillId="58" borderId="0" xfId="0" applyFont="1" applyFill="1" applyAlignment="1">
      <alignment horizontal="center" vertical="center" wrapText="1"/>
    </xf>
    <xf numFmtId="0" fontId="130" fillId="0" borderId="43" xfId="0" applyFont="1" applyBorder="1" applyAlignment="1">
      <alignment horizontal="left" vertical="center" wrapText="1"/>
    </xf>
    <xf numFmtId="0" fontId="130" fillId="0" borderId="43" xfId="0" applyFont="1" applyBorder="1" applyAlignment="1">
      <alignment horizontal="center" vertical="center" wrapText="1"/>
    </xf>
    <xf numFmtId="4" fontId="130" fillId="0" borderId="43" xfId="0" applyNumberFormat="1" applyFont="1" applyBorder="1" applyAlignment="1">
      <alignment horizontal="right" vertical="center" wrapText="1"/>
    </xf>
    <xf numFmtId="3" fontId="130" fillId="59" borderId="43" xfId="0" applyNumberFormat="1" applyFont="1" applyFill="1" applyBorder="1" applyAlignment="1">
      <alignment horizontal="center" vertical="center" wrapText="1"/>
    </xf>
    <xf numFmtId="0" fontId="130" fillId="0" borderId="0" xfId="0" applyFont="1" applyAlignment="1">
      <alignment vertical="center" wrapText="1"/>
    </xf>
    <xf numFmtId="0" fontId="10" fillId="0" borderId="43" xfId="0" applyFont="1" applyBorder="1" applyAlignment="1">
      <alignment wrapText="1"/>
    </xf>
    <xf numFmtId="0" fontId="10" fillId="0" borderId="0" xfId="0" applyFont="1" applyAlignment="1">
      <alignment wrapText="1"/>
    </xf>
    <xf numFmtId="0" fontId="130" fillId="0" borderId="0" xfId="0" applyFont="1" applyAlignment="1">
      <alignment wrapText="1"/>
    </xf>
    <xf numFmtId="3" fontId="130" fillId="0" borderId="43" xfId="0" applyNumberFormat="1" applyFont="1" applyBorder="1" applyAlignment="1">
      <alignment horizontal="center" vertical="center" wrapText="1"/>
    </xf>
    <xf numFmtId="0" fontId="116" fillId="0" borderId="110" xfId="0" applyFont="1" applyBorder="1" applyAlignment="1">
      <alignment vertical="center" wrapText="1"/>
    </xf>
    <xf numFmtId="0" fontId="130" fillId="0" borderId="43" xfId="0" applyFont="1" applyBorder="1" applyAlignment="1">
      <alignment vertical="center" wrapText="1"/>
    </xf>
    <xf numFmtId="0" fontId="115" fillId="0" borderId="110" xfId="0" applyFont="1" applyBorder="1" applyAlignment="1">
      <alignment vertical="center" wrapText="1"/>
    </xf>
    <xf numFmtId="0" fontId="115" fillId="0" borderId="61" xfId="0" applyFont="1" applyBorder="1" applyAlignment="1">
      <alignment vertical="center" wrapText="1"/>
    </xf>
    <xf numFmtId="0" fontId="131" fillId="0" borderId="43" xfId="0" applyFont="1" applyBorder="1" applyAlignment="1">
      <alignment horizontal="center" vertical="center" wrapText="1"/>
    </xf>
    <xf numFmtId="4" fontId="131" fillId="0" borderId="43" xfId="0" applyNumberFormat="1" applyFont="1" applyBorder="1" applyAlignment="1">
      <alignment horizontal="right" vertical="center" wrapText="1"/>
    </xf>
    <xf numFmtId="3" fontId="131" fillId="59" borderId="43" xfId="0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 vertical="center" wrapText="1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3" fontId="130" fillId="60" borderId="43" xfId="0" applyNumberFormat="1" applyFont="1" applyFill="1" applyBorder="1" applyAlignment="1">
      <alignment horizontal="center" vertical="center" wrapText="1"/>
    </xf>
    <xf numFmtId="0" fontId="116" fillId="0" borderId="43" xfId="0" applyFont="1" applyBorder="1" applyAlignment="1" applyProtection="1">
      <alignment vertical="center" wrapText="1"/>
      <protection locked="0"/>
    </xf>
    <xf numFmtId="0" fontId="130" fillId="0" borderId="43" xfId="0" applyFont="1" applyBorder="1" applyAlignment="1" applyProtection="1">
      <alignment vertical="center" wrapText="1"/>
      <protection locked="0"/>
    </xf>
    <xf numFmtId="3" fontId="130" fillId="0" borderId="4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3" fontId="10" fillId="0" borderId="43" xfId="0" applyNumberFormat="1" applyFont="1" applyBorder="1" applyAlignment="1" applyProtection="1">
      <alignment horizontal="center" vertical="center" wrapText="1"/>
      <protection locked="0"/>
    </xf>
    <xf numFmtId="3" fontId="130" fillId="61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vertical="top" wrapText="1"/>
      <protection locked="0"/>
    </xf>
    <xf numFmtId="3" fontId="131" fillId="0" borderId="43" xfId="0" applyNumberFormat="1" applyFont="1" applyBorder="1" applyAlignment="1" applyProtection="1">
      <alignment horizontal="center" vertical="center" wrapText="1"/>
      <protection locked="0"/>
    </xf>
    <xf numFmtId="3" fontId="10" fillId="61" borderId="43" xfId="0" applyNumberFormat="1" applyFont="1" applyFill="1" applyBorder="1" applyAlignment="1" applyProtection="1">
      <alignment horizontal="center" vertical="center" wrapText="1"/>
      <protection locked="0"/>
    </xf>
    <xf numFmtId="0" fontId="130" fillId="0" borderId="43" xfId="0" applyFont="1" applyBorder="1" applyAlignment="1">
      <alignment horizontal="center" vertical="top" wrapText="1"/>
    </xf>
    <xf numFmtId="0" fontId="116" fillId="0" borderId="43" xfId="0" applyFont="1" applyBorder="1" applyAlignment="1" applyProtection="1">
      <alignment vertical="top" wrapText="1"/>
      <protection locked="0"/>
    </xf>
    <xf numFmtId="0" fontId="130" fillId="0" borderId="43" xfId="0" applyFont="1" applyBorder="1" applyAlignment="1" applyProtection="1">
      <alignment wrapText="1"/>
      <protection locked="0"/>
    </xf>
    <xf numFmtId="4" fontId="130" fillId="0" borderId="43" xfId="0" applyNumberFormat="1" applyFont="1" applyBorder="1" applyAlignment="1" applyProtection="1">
      <alignment horizontal="right" vertical="center" wrapText="1"/>
      <protection/>
    </xf>
    <xf numFmtId="3" fontId="130" fillId="60" borderId="43" xfId="0" applyNumberFormat="1" applyFont="1" applyFill="1" applyBorder="1" applyAlignment="1" applyProtection="1">
      <alignment horizontal="center" vertical="center" wrapText="1"/>
      <protection/>
    </xf>
    <xf numFmtId="4" fontId="131" fillId="0" borderId="43" xfId="0" applyNumberFormat="1" applyFont="1" applyBorder="1" applyAlignment="1" applyProtection="1">
      <alignment horizontal="right" vertical="center" wrapText="1"/>
      <protection locked="0"/>
    </xf>
    <xf numFmtId="4" fontId="10" fillId="0" borderId="43" xfId="0" applyNumberFormat="1" applyFont="1" applyBorder="1" applyAlignment="1" applyProtection="1">
      <alignment horizontal="right" vertical="center" wrapText="1"/>
      <protection locked="0"/>
    </xf>
    <xf numFmtId="3" fontId="10" fillId="60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3" xfId="0" applyNumberFormat="1" applyFont="1" applyBorder="1" applyAlignment="1" applyProtection="1">
      <alignment horizontal="right" vertical="center" wrapText="1"/>
      <protection locked="0"/>
    </xf>
    <xf numFmtId="0" fontId="130" fillId="0" borderId="43" xfId="0" applyFont="1" applyBorder="1" applyAlignment="1" applyProtection="1">
      <alignment horizontal="center" vertical="center" wrapText="1"/>
      <protection locked="0"/>
    </xf>
    <xf numFmtId="4" fontId="130" fillId="0" borderId="43" xfId="0" applyNumberFormat="1" applyFont="1" applyBorder="1" applyAlignment="1" applyProtection="1">
      <alignment horizontal="right" vertical="center" wrapText="1"/>
      <protection locked="0"/>
    </xf>
    <xf numFmtId="0" fontId="10" fillId="0" borderId="102" xfId="0" applyFont="1" applyBorder="1" applyAlignment="1">
      <alignment vertical="center" wrapText="1"/>
    </xf>
    <xf numFmtId="0" fontId="130" fillId="0" borderId="44" xfId="0" applyFont="1" applyBorder="1" applyAlignment="1">
      <alignment horizontal="center" vertical="top" wrapText="1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4" fontId="1" fillId="0" borderId="44" xfId="0" applyNumberFormat="1" applyFont="1" applyBorder="1" applyAlignment="1" applyProtection="1">
      <alignment horizontal="right" vertical="center" wrapText="1"/>
      <protection locked="0"/>
    </xf>
    <xf numFmtId="4" fontId="131" fillId="0" borderId="44" xfId="0" applyNumberFormat="1" applyFont="1" applyBorder="1" applyAlignment="1" applyProtection="1">
      <alignment horizontal="right" vertical="center" wrapText="1"/>
      <protection locked="0"/>
    </xf>
    <xf numFmtId="3" fontId="10" fillId="0" borderId="44" xfId="0" applyNumberFormat="1" applyFont="1" applyBorder="1" applyAlignment="1" applyProtection="1">
      <alignment horizontal="center" vertical="center" wrapText="1"/>
      <protection locked="0"/>
    </xf>
    <xf numFmtId="3" fontId="130" fillId="0" borderId="43" xfId="0" applyNumberFormat="1" applyFont="1" applyBorder="1" applyAlignment="1" applyProtection="1">
      <alignment horizontal="center" vertical="center" wrapText="1"/>
      <protection locked="0"/>
    </xf>
    <xf numFmtId="0" fontId="130" fillId="0" borderId="43" xfId="0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3" fontId="17" fillId="59" borderId="43" xfId="0" applyNumberFormat="1" applyFont="1" applyFill="1" applyBorder="1" applyAlignment="1" applyProtection="1">
      <alignment horizontal="center" vertical="center" wrapText="1"/>
      <protection/>
    </xf>
    <xf numFmtId="0" fontId="130" fillId="0" borderId="0" xfId="0" applyFont="1" applyAlignment="1">
      <alignment vertical="center"/>
    </xf>
    <xf numFmtId="4" fontId="131" fillId="0" borderId="43" xfId="0" applyNumberFormat="1" applyFont="1" applyBorder="1" applyAlignment="1" applyProtection="1">
      <alignment horizontal="right" vertical="center" wrapText="1"/>
      <protection/>
    </xf>
    <xf numFmtId="3" fontId="131" fillId="60" borderId="43" xfId="0" applyNumberFormat="1" applyFont="1" applyFill="1" applyBorder="1" applyAlignment="1" applyProtection="1">
      <alignment horizontal="center" vertical="center" wrapText="1"/>
      <protection/>
    </xf>
    <xf numFmtId="0" fontId="131" fillId="0" borderId="0" xfId="0" applyFont="1" applyAlignment="1">
      <alignment vertical="center"/>
    </xf>
    <xf numFmtId="0" fontId="115" fillId="0" borderId="43" xfId="0" applyFont="1" applyBorder="1" applyAlignment="1">
      <alignment vertical="center" wrapText="1"/>
    </xf>
    <xf numFmtId="0" fontId="115" fillId="0" borderId="43" xfId="0" applyFont="1" applyBorder="1" applyAlignment="1">
      <alignment horizontal="center" vertical="center" wrapText="1"/>
    </xf>
    <xf numFmtId="4" fontId="115" fillId="0" borderId="43" xfId="0" applyNumberFormat="1" applyFont="1" applyBorder="1" applyAlignment="1" applyProtection="1">
      <alignment horizontal="right" vertical="center" wrapText="1"/>
      <protection/>
    </xf>
    <xf numFmtId="3" fontId="115" fillId="60" borderId="43" xfId="0" applyNumberFormat="1" applyFont="1" applyFill="1" applyBorder="1" applyAlignment="1" applyProtection="1">
      <alignment horizontal="center" vertical="center" wrapText="1"/>
      <protection/>
    </xf>
    <xf numFmtId="0" fontId="115" fillId="0" borderId="0" xfId="0" applyFont="1" applyAlignment="1">
      <alignment vertical="center"/>
    </xf>
    <xf numFmtId="3" fontId="130" fillId="59" borderId="43" xfId="0" applyNumberFormat="1" applyFont="1" applyFill="1" applyBorder="1" applyAlignment="1" applyProtection="1">
      <alignment horizontal="center" vertical="center" wrapText="1"/>
      <protection/>
    </xf>
    <xf numFmtId="0" fontId="116" fillId="0" borderId="43" xfId="0" applyFont="1" applyBorder="1" applyAlignment="1">
      <alignment vertical="center" wrapText="1"/>
    </xf>
    <xf numFmtId="3" fontId="10" fillId="59" borderId="43" xfId="0" applyNumberFormat="1" applyFont="1" applyFill="1" applyBorder="1" applyAlignment="1" applyProtection="1">
      <alignment horizontal="center" vertical="center" wrapText="1"/>
      <protection locked="0"/>
    </xf>
    <xf numFmtId="0" fontId="130" fillId="0" borderId="43" xfId="0" applyFont="1" applyBorder="1" applyAlignment="1">
      <alignment vertical="top" wrapText="1"/>
    </xf>
    <xf numFmtId="0" fontId="130" fillId="0" borderId="0" xfId="0" applyFont="1" applyAlignment="1">
      <alignment/>
    </xf>
    <xf numFmtId="4" fontId="130" fillId="0" borderId="43" xfId="0" applyNumberFormat="1" applyFont="1" applyBorder="1" applyAlignment="1" applyProtection="1">
      <alignment horizontal="right" vertical="center"/>
      <protection locked="0"/>
    </xf>
    <xf numFmtId="4" fontId="131" fillId="0" borderId="43" xfId="0" applyNumberFormat="1" applyFont="1" applyBorder="1" applyAlignment="1" applyProtection="1">
      <alignment horizontal="right" vertical="center"/>
      <protection locked="0"/>
    </xf>
    <xf numFmtId="4" fontId="10" fillId="0" borderId="43" xfId="0" applyNumberFormat="1" applyFont="1" applyBorder="1" applyAlignment="1" applyProtection="1">
      <alignment horizontal="right" vertical="center"/>
      <protection locked="0"/>
    </xf>
    <xf numFmtId="0" fontId="13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top" wrapText="1"/>
    </xf>
    <xf numFmtId="3" fontId="131" fillId="0" borderId="43" xfId="0" applyNumberFormat="1" applyFont="1" applyBorder="1" applyAlignment="1" applyProtection="1">
      <alignment horizontal="center" vertical="center"/>
      <protection locked="0"/>
    </xf>
    <xf numFmtId="3" fontId="10" fillId="0" borderId="43" xfId="0" applyNumberFormat="1" applyFont="1" applyBorder="1" applyAlignment="1" applyProtection="1">
      <alignment horizontal="center"/>
      <protection locked="0"/>
    </xf>
    <xf numFmtId="3" fontId="128" fillId="0" borderId="43" xfId="0" applyNumberFormat="1" applyFont="1" applyBorder="1" applyAlignment="1" applyProtection="1">
      <alignment horizontal="center"/>
      <protection locked="0"/>
    </xf>
    <xf numFmtId="0" fontId="129" fillId="0" borderId="92" xfId="0" applyFont="1" applyBorder="1" applyAlignment="1">
      <alignment/>
    </xf>
    <xf numFmtId="0" fontId="129" fillId="0" borderId="0" xfId="0" applyFont="1" applyAlignment="1">
      <alignment/>
    </xf>
    <xf numFmtId="0" fontId="129" fillId="0" borderId="0" xfId="0" applyFont="1" applyAlignment="1">
      <alignment horizontal="center" vertical="center"/>
    </xf>
    <xf numFmtId="0" fontId="129" fillId="0" borderId="0" xfId="0" applyFont="1" applyAlignment="1">
      <alignment horizontal="center"/>
    </xf>
    <xf numFmtId="0" fontId="132" fillId="0" borderId="0" xfId="0" applyFont="1" applyAlignment="1">
      <alignment horizontal="center"/>
    </xf>
    <xf numFmtId="0" fontId="131" fillId="0" borderId="0" xfId="0" applyFont="1" applyAlignment="1">
      <alignment horizontal="center" vertical="center"/>
    </xf>
    <xf numFmtId="0" fontId="128" fillId="0" borderId="0" xfId="0" applyFont="1" applyAlignment="1">
      <alignment horizontal="center"/>
    </xf>
    <xf numFmtId="0" fontId="116" fillId="62" borderId="43" xfId="0" applyFont="1" applyFill="1" applyBorder="1" applyAlignment="1">
      <alignment/>
    </xf>
    <xf numFmtId="0" fontId="116" fillId="62" borderId="110" xfId="0" applyFont="1" applyFill="1" applyBorder="1" applyAlignment="1">
      <alignment/>
    </xf>
    <xf numFmtId="0" fontId="116" fillId="62" borderId="43" xfId="0" applyFont="1" applyFill="1" applyBorder="1" applyAlignment="1">
      <alignment horizontal="center" wrapText="1"/>
    </xf>
    <xf numFmtId="0" fontId="116" fillId="62" borderId="61" xfId="0" applyFont="1" applyFill="1" applyBorder="1" applyAlignment="1">
      <alignment horizontal="center" wrapText="1"/>
    </xf>
    <xf numFmtId="0" fontId="116" fillId="0" borderId="43" xfId="0" applyFont="1" applyBorder="1" applyAlignment="1">
      <alignment/>
    </xf>
    <xf numFmtId="0" fontId="116" fillId="0" borderId="110" xfId="0" applyFont="1" applyBorder="1" applyAlignment="1">
      <alignment/>
    </xf>
    <xf numFmtId="4" fontId="116" fillId="0" borderId="43" xfId="0" applyNumberFormat="1" applyFont="1" applyBorder="1" applyAlignment="1">
      <alignment horizontal="right"/>
    </xf>
    <xf numFmtId="4" fontId="10" fillId="0" borderId="43" xfId="0" applyNumberFormat="1" applyFont="1" applyBorder="1" applyAlignment="1" applyProtection="1">
      <alignment horizontal="right" vertical="top" wrapText="1"/>
      <protection locked="0"/>
    </xf>
    <xf numFmtId="4" fontId="10" fillId="0" borderId="43" xfId="0" applyNumberFormat="1" applyFont="1" applyBorder="1" applyAlignment="1">
      <alignment horizontal="right" vertical="top" wrapText="1"/>
    </xf>
    <xf numFmtId="4" fontId="10" fillId="0" borderId="61" xfId="0" applyNumberFormat="1" applyFont="1" applyBorder="1" applyAlignment="1">
      <alignment horizontal="right" vertical="top"/>
    </xf>
    <xf numFmtId="4" fontId="10" fillId="0" borderId="43" xfId="0" applyNumberFormat="1" applyFont="1" applyBorder="1" applyAlignment="1">
      <alignment horizontal="right" vertical="top"/>
    </xf>
    <xf numFmtId="0" fontId="115" fillId="0" borderId="111" xfId="0" applyFont="1" applyBorder="1" applyAlignment="1">
      <alignment vertical="center" wrapText="1"/>
    </xf>
    <xf numFmtId="0" fontId="130" fillId="0" borderId="43" xfId="0" applyFont="1" applyBorder="1" applyAlignment="1">
      <alignment vertical="top"/>
    </xf>
    <xf numFmtId="0" fontId="130" fillId="0" borderId="110" xfId="0" applyFont="1" applyBorder="1" applyAlignment="1" applyProtection="1">
      <alignment vertical="top" wrapText="1"/>
      <protection locked="0"/>
    </xf>
    <xf numFmtId="4" fontId="130" fillId="0" borderId="43" xfId="0" applyNumberFormat="1" applyFont="1" applyBorder="1" applyAlignment="1">
      <alignment horizontal="right" vertical="top"/>
    </xf>
    <xf numFmtId="0" fontId="131" fillId="0" borderId="43" xfId="0" applyFont="1" applyBorder="1" applyAlignment="1">
      <alignment horizontal="center" vertical="top"/>
    </xf>
    <xf numFmtId="4" fontId="115" fillId="0" borderId="43" xfId="0" applyNumberFormat="1" applyFont="1" applyBorder="1" applyAlignment="1">
      <alignment horizontal="right" vertical="top"/>
    </xf>
    <xf numFmtId="0" fontId="10" fillId="0" borderId="43" xfId="0" applyFont="1" applyBorder="1" applyAlignment="1">
      <alignment vertical="top" wrapText="1"/>
    </xf>
    <xf numFmtId="4" fontId="115" fillId="0" borderId="61" xfId="0" applyNumberFormat="1" applyFont="1" applyBorder="1" applyAlignment="1">
      <alignment horizontal="right" vertical="top"/>
    </xf>
    <xf numFmtId="0" fontId="10" fillId="0" borderId="110" xfId="0" applyFont="1" applyBorder="1" applyAlignment="1">
      <alignment vertical="top" wrapText="1"/>
    </xf>
    <xf numFmtId="0" fontId="130" fillId="0" borderId="43" xfId="0" applyFont="1" applyBorder="1" applyAlignment="1">
      <alignment/>
    </xf>
    <xf numFmtId="0" fontId="130" fillId="0" borderId="110" xfId="0" applyFont="1" applyBorder="1" applyAlignment="1">
      <alignment/>
    </xf>
    <xf numFmtId="4" fontId="130" fillId="0" borderId="43" xfId="0" applyNumberFormat="1" applyFont="1" applyBorder="1" applyAlignment="1">
      <alignment horizontal="right"/>
    </xf>
    <xf numFmtId="4" fontId="116" fillId="0" borderId="43" xfId="0" applyNumberFormat="1" applyFont="1" applyBorder="1" applyAlignment="1">
      <alignment horizontal="right" shrinkToFit="1"/>
    </xf>
    <xf numFmtId="4" fontId="130" fillId="0" borderId="61" xfId="0" applyNumberFormat="1" applyFont="1" applyBorder="1" applyAlignment="1">
      <alignment horizontal="right"/>
    </xf>
    <xf numFmtId="0" fontId="128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 vertical="top" wrapText="1"/>
    </xf>
    <xf numFmtId="176" fontId="116" fillId="0" borderId="72" xfId="42" applyNumberFormat="1" applyFont="1" applyBorder="1" applyAlignment="1" applyProtection="1">
      <alignment horizontal="center"/>
      <protection/>
    </xf>
    <xf numFmtId="1" fontId="115" fillId="0" borderId="54" xfId="42" applyNumberFormat="1" applyFont="1" applyBorder="1" applyAlignment="1" applyProtection="1">
      <alignment horizontal="center"/>
      <protection/>
    </xf>
    <xf numFmtId="0" fontId="115" fillId="0" borderId="76" xfId="0" applyFont="1" applyBorder="1" applyAlignment="1">
      <alignment horizontal="center"/>
    </xf>
    <xf numFmtId="176" fontId="116" fillId="0" borderId="44" xfId="42" applyNumberFormat="1" applyFont="1" applyBorder="1" applyAlignment="1" applyProtection="1">
      <alignment horizontal="center"/>
      <protection/>
    </xf>
    <xf numFmtId="0" fontId="115" fillId="0" borderId="72" xfId="0" applyFont="1" applyBorder="1" applyAlignment="1">
      <alignment/>
    </xf>
    <xf numFmtId="176" fontId="115" fillId="0" borderId="72" xfId="42" applyNumberFormat="1" applyFont="1" applyBorder="1" applyAlignment="1" applyProtection="1">
      <alignment horizontal="center"/>
      <protection/>
    </xf>
    <xf numFmtId="176" fontId="115" fillId="0" borderId="44" xfId="42" applyNumberFormat="1" applyFont="1" applyBorder="1" applyAlignment="1" applyProtection="1">
      <alignment horizontal="center"/>
      <protection/>
    </xf>
    <xf numFmtId="176" fontId="115" fillId="0" borderId="76" xfId="0" applyNumberFormat="1" applyFont="1" applyBorder="1" applyAlignment="1">
      <alignment horizontal="center"/>
    </xf>
    <xf numFmtId="176" fontId="115" fillId="0" borderId="44" xfId="42" applyNumberFormat="1" applyFont="1" applyBorder="1" applyAlignment="1" applyProtection="1">
      <alignment horizontal="right"/>
      <protection/>
    </xf>
    <xf numFmtId="1" fontId="115" fillId="0" borderId="44" xfId="42" applyNumberFormat="1" applyFont="1" applyBorder="1" applyAlignment="1" applyProtection="1">
      <alignment horizontal="center"/>
      <protection/>
    </xf>
    <xf numFmtId="176" fontId="116" fillId="0" borderId="54" xfId="42" applyNumberFormat="1" applyFont="1" applyBorder="1" applyAlignment="1" applyProtection="1">
      <alignment horizontal="center"/>
      <protection/>
    </xf>
    <xf numFmtId="0" fontId="115" fillId="0" borderId="54" xfId="0" applyFont="1" applyBorder="1" applyAlignment="1">
      <alignment horizontal="center"/>
    </xf>
    <xf numFmtId="176" fontId="115" fillId="0" borderId="43" xfId="42" applyNumberFormat="1" applyFont="1" applyBorder="1" applyAlignment="1" applyProtection="1">
      <alignment horizontal="right"/>
      <protection/>
    </xf>
    <xf numFmtId="1" fontId="115" fillId="0" borderId="43" xfId="42" applyNumberFormat="1" applyFont="1" applyBorder="1" applyAlignment="1" applyProtection="1">
      <alignment horizontal="center"/>
      <protection/>
    </xf>
    <xf numFmtId="176" fontId="116" fillId="0" borderId="43" xfId="42" applyNumberFormat="1" applyFont="1" applyBorder="1" applyAlignment="1" applyProtection="1">
      <alignment horizontal="right"/>
      <protection/>
    </xf>
    <xf numFmtId="1" fontId="116" fillId="0" borderId="43" xfId="42" applyNumberFormat="1" applyFont="1" applyBorder="1" applyAlignment="1" applyProtection="1">
      <alignment horizontal="center"/>
      <protection/>
    </xf>
    <xf numFmtId="0" fontId="115" fillId="0" borderId="44" xfId="0" applyFont="1" applyBorder="1" applyAlignment="1">
      <alignment wrapText="1"/>
    </xf>
    <xf numFmtId="0" fontId="115" fillId="0" borderId="43" xfId="0" applyFont="1" applyBorder="1" applyAlignment="1">
      <alignment/>
    </xf>
    <xf numFmtId="0" fontId="116" fillId="0" borderId="43" xfId="0" applyFont="1" applyBorder="1" applyAlignment="1">
      <alignment horizontal="center"/>
    </xf>
    <xf numFmtId="0" fontId="115" fillId="0" borderId="62" xfId="0" applyFont="1" applyBorder="1" applyAlignment="1">
      <alignment/>
    </xf>
    <xf numFmtId="0" fontId="115" fillId="0" borderId="72" xfId="0" applyFont="1" applyBorder="1" applyAlignment="1">
      <alignment horizontal="center" wrapText="1"/>
    </xf>
    <xf numFmtId="0" fontId="115" fillId="0" borderId="72" xfId="0" applyFont="1" applyBorder="1" applyAlignment="1">
      <alignment wrapText="1"/>
    </xf>
    <xf numFmtId="176" fontId="116" fillId="0" borderId="72" xfId="42" applyNumberFormat="1" applyFont="1" applyBorder="1" applyAlignment="1" applyProtection="1">
      <alignment horizontal="center" wrapText="1"/>
      <protection/>
    </xf>
    <xf numFmtId="0" fontId="116" fillId="0" borderId="72" xfId="0" applyFont="1" applyBorder="1" applyAlignment="1">
      <alignment horizontal="left"/>
    </xf>
    <xf numFmtId="176" fontId="116" fillId="0" borderId="72" xfId="0" applyNumberFormat="1" applyFont="1" applyBorder="1" applyAlignment="1">
      <alignment horizontal="center"/>
    </xf>
    <xf numFmtId="4" fontId="98" fillId="0" borderId="0" xfId="0" applyNumberFormat="1" applyFont="1" applyAlignment="1">
      <alignment horizontal="center"/>
    </xf>
    <xf numFmtId="176" fontId="116" fillId="0" borderId="62" xfId="42" applyNumberFormat="1" applyFont="1" applyBorder="1" applyAlignment="1" applyProtection="1">
      <alignment horizontal="center"/>
      <protection/>
    </xf>
    <xf numFmtId="0" fontId="115" fillId="0" borderId="44" xfId="0" applyFont="1" applyBorder="1" applyAlignment="1">
      <alignment horizontal="center"/>
    </xf>
    <xf numFmtId="0" fontId="115" fillId="0" borderId="44" xfId="0" applyFont="1" applyBorder="1" applyAlignment="1">
      <alignment/>
    </xf>
    <xf numFmtId="176" fontId="115" fillId="0" borderId="76" xfId="42" applyNumberFormat="1" applyFont="1" applyBorder="1" applyAlignment="1" applyProtection="1">
      <alignment horizontal="center"/>
      <protection/>
    </xf>
    <xf numFmtId="0" fontId="115" fillId="0" borderId="76" xfId="0" applyFont="1" applyBorder="1" applyAlignment="1">
      <alignment/>
    </xf>
    <xf numFmtId="176" fontId="116" fillId="0" borderId="76" xfId="42" applyNumberFormat="1" applyFont="1" applyBorder="1" applyAlignment="1" applyProtection="1">
      <alignment horizontal="center"/>
      <protection/>
    </xf>
    <xf numFmtId="0" fontId="115" fillId="0" borderId="62" xfId="0" applyFont="1" applyBorder="1" applyAlignment="1">
      <alignment horizontal="center"/>
    </xf>
    <xf numFmtId="0" fontId="116" fillId="0" borderId="117" xfId="0" applyFont="1" applyBorder="1" applyAlignment="1">
      <alignment/>
    </xf>
    <xf numFmtId="176" fontId="116" fillId="0" borderId="117" xfId="42" applyNumberFormat="1" applyFont="1" applyBorder="1" applyAlignment="1" applyProtection="1">
      <alignment horizontal="center"/>
      <protection/>
    </xf>
    <xf numFmtId="0" fontId="133" fillId="0" borderId="44" xfId="0" applyFont="1" applyBorder="1" applyAlignment="1">
      <alignment horizontal="center"/>
    </xf>
    <xf numFmtId="0" fontId="133" fillId="0" borderId="76" xfId="0" applyFont="1" applyBorder="1" applyAlignment="1">
      <alignment/>
    </xf>
    <xf numFmtId="176" fontId="116" fillId="0" borderId="44" xfId="42" applyNumberFormat="1" applyFont="1" applyBorder="1" applyAlignment="1" applyProtection="1">
      <alignment/>
      <protection/>
    </xf>
    <xf numFmtId="49" fontId="116" fillId="0" borderId="0" xfId="42" applyNumberFormat="1" applyFont="1" applyBorder="1" applyAlignment="1" applyProtection="1">
      <alignment horizontal="center"/>
      <protection/>
    </xf>
    <xf numFmtId="49" fontId="115" fillId="0" borderId="0" xfId="42" applyNumberFormat="1" applyFont="1" applyBorder="1" applyAlignment="1" applyProtection="1">
      <alignment horizontal="center"/>
      <protection/>
    </xf>
    <xf numFmtId="0" fontId="116" fillId="0" borderId="76" xfId="0" applyFont="1" applyBorder="1" applyAlignment="1">
      <alignment/>
    </xf>
    <xf numFmtId="179" fontId="134" fillId="0" borderId="0" xfId="42" applyNumberFormat="1" applyFont="1" applyBorder="1" applyAlignment="1" applyProtection="1">
      <alignment/>
      <protection/>
    </xf>
    <xf numFmtId="179" fontId="116" fillId="0" borderId="0" xfId="42" applyNumberFormat="1" applyFont="1" applyBorder="1" applyAlignment="1" applyProtection="1">
      <alignment/>
      <protection/>
    </xf>
    <xf numFmtId="0" fontId="115" fillId="0" borderId="43" xfId="0" applyFont="1" applyBorder="1" applyAlignment="1">
      <alignment horizontal="center"/>
    </xf>
    <xf numFmtId="176" fontId="115" fillId="0" borderId="43" xfId="0" applyNumberFormat="1" applyFont="1" applyBorder="1" applyAlignment="1">
      <alignment horizontal="right"/>
    </xf>
    <xf numFmtId="0" fontId="98" fillId="0" borderId="0" xfId="0" applyFont="1" applyAlignment="1">
      <alignment/>
    </xf>
    <xf numFmtId="1" fontId="115" fillId="0" borderId="54" xfId="42" applyNumberFormat="1" applyFont="1" applyFill="1" applyBorder="1" applyAlignment="1" applyProtection="1">
      <alignment horizontal="center"/>
      <protection/>
    </xf>
    <xf numFmtId="0" fontId="115" fillId="0" borderId="44" xfId="0" applyFont="1" applyFill="1" applyBorder="1" applyAlignment="1">
      <alignment vertical="top" wrapText="1"/>
    </xf>
    <xf numFmtId="0" fontId="115" fillId="0" borderId="43" xfId="0" applyFont="1" applyFill="1" applyBorder="1" applyAlignment="1">
      <alignment vertical="top" wrapText="1"/>
    </xf>
    <xf numFmtId="176" fontId="115" fillId="0" borderId="43" xfId="42" applyNumberFormat="1" applyFont="1" applyFill="1" applyBorder="1" applyAlignment="1" applyProtection="1">
      <alignment horizontal="right" vertical="top"/>
      <protection/>
    </xf>
    <xf numFmtId="1" fontId="115" fillId="0" borderId="43" xfId="42" applyNumberFormat="1" applyFont="1" applyFill="1" applyBorder="1" applyAlignment="1" applyProtection="1">
      <alignment horizontal="center" vertical="top"/>
      <protection/>
    </xf>
    <xf numFmtId="1" fontId="115" fillId="0" borderId="54" xfId="42" applyNumberFormat="1" applyFont="1" applyFill="1" applyBorder="1" applyAlignment="1" applyProtection="1">
      <alignment horizontal="center" vertical="top"/>
      <protection/>
    </xf>
    <xf numFmtId="176" fontId="116" fillId="0" borderId="148" xfId="42" applyNumberFormat="1" applyFont="1" applyFill="1" applyBorder="1" applyAlignment="1" applyProtection="1">
      <alignment horizontal="right"/>
      <protection/>
    </xf>
    <xf numFmtId="1" fontId="115" fillId="0" borderId="148" xfId="42" applyNumberFormat="1" applyFont="1" applyFill="1" applyBorder="1" applyAlignment="1" applyProtection="1">
      <alignment horizontal="center"/>
      <protection/>
    </xf>
    <xf numFmtId="176" fontId="115" fillId="0" borderId="43" xfId="42" applyNumberFormat="1" applyFont="1" applyFill="1" applyBorder="1" applyAlignment="1" applyProtection="1">
      <alignment horizontal="right"/>
      <protection/>
    </xf>
    <xf numFmtId="1" fontId="115" fillId="0" borderId="43" xfId="42" applyNumberFormat="1" applyFont="1" applyFill="1" applyBorder="1" applyAlignment="1" applyProtection="1">
      <alignment horizontal="center"/>
      <protection/>
    </xf>
    <xf numFmtId="0" fontId="115" fillId="0" borderId="43" xfId="0" applyFont="1" applyFill="1" applyBorder="1" applyAlignment="1">
      <alignment/>
    </xf>
    <xf numFmtId="176" fontId="116" fillId="0" borderId="43" xfId="42" applyNumberFormat="1" applyFont="1" applyFill="1" applyBorder="1" applyAlignment="1" applyProtection="1">
      <alignment horizontal="right"/>
      <protection/>
    </xf>
    <xf numFmtId="1" fontId="116" fillId="0" borderId="43" xfId="42" applyNumberFormat="1" applyFont="1" applyFill="1" applyBorder="1" applyAlignment="1" applyProtection="1">
      <alignment horizontal="center"/>
      <protection/>
    </xf>
    <xf numFmtId="0" fontId="116" fillId="0" borderId="43" xfId="0" applyFont="1" applyFill="1" applyBorder="1" applyAlignment="1">
      <alignment horizontal="center"/>
    </xf>
    <xf numFmtId="0" fontId="115" fillId="0" borderId="43" xfId="0" applyFont="1" applyFill="1" applyBorder="1" applyAlignment="1">
      <alignment wrapText="1"/>
    </xf>
    <xf numFmtId="0" fontId="115" fillId="0" borderId="62" xfId="0" applyFont="1" applyFill="1" applyBorder="1" applyAlignment="1">
      <alignment/>
    </xf>
    <xf numFmtId="176" fontId="115" fillId="0" borderId="62" xfId="42" applyNumberFormat="1" applyFont="1" applyFill="1" applyBorder="1" applyAlignment="1" applyProtection="1">
      <alignment horizontal="right"/>
      <protection/>
    </xf>
    <xf numFmtId="1" fontId="115" fillId="0" borderId="62" xfId="42" applyNumberFormat="1" applyFont="1" applyFill="1" applyBorder="1" applyAlignment="1" applyProtection="1">
      <alignment horizontal="center"/>
      <protection/>
    </xf>
    <xf numFmtId="1" fontId="115" fillId="0" borderId="43" xfId="42" applyNumberFormat="1" applyFont="1" applyFill="1" applyBorder="1" applyAlignment="1" applyProtection="1">
      <alignment horizontal="center" wrapText="1"/>
      <protection/>
    </xf>
    <xf numFmtId="1" fontId="115" fillId="0" borderId="54" xfId="42" applyNumberFormat="1" applyFont="1" applyFill="1" applyBorder="1" applyAlignment="1" applyProtection="1">
      <alignment horizontal="center" wrapText="1"/>
      <protection/>
    </xf>
    <xf numFmtId="176" fontId="115" fillId="0" borderId="44" xfId="0" applyNumberFormat="1" applyFont="1" applyFill="1" applyBorder="1" applyAlignment="1">
      <alignment horizontal="right"/>
    </xf>
    <xf numFmtId="1" fontId="115" fillId="0" borderId="44" xfId="0" applyNumberFormat="1" applyFont="1" applyFill="1" applyBorder="1" applyAlignment="1">
      <alignment horizontal="center"/>
    </xf>
    <xf numFmtId="1" fontId="115" fillId="0" borderId="54" xfId="0" applyNumberFormat="1" applyFont="1" applyFill="1" applyBorder="1" applyAlignment="1">
      <alignment horizontal="center"/>
    </xf>
    <xf numFmtId="176" fontId="115" fillId="0" borderId="43" xfId="0" applyNumberFormat="1" applyFont="1" applyFill="1" applyBorder="1" applyAlignment="1">
      <alignment horizontal="right"/>
    </xf>
    <xf numFmtId="1" fontId="115" fillId="0" borderId="43" xfId="0" applyNumberFormat="1" applyFont="1" applyFill="1" applyBorder="1" applyAlignment="1">
      <alignment horizontal="center"/>
    </xf>
    <xf numFmtId="0" fontId="115" fillId="0" borderId="62" xfId="0" applyFont="1" applyFill="1" applyBorder="1" applyAlignment="1">
      <alignment horizontal="left"/>
    </xf>
    <xf numFmtId="176" fontId="115" fillId="0" borderId="62" xfId="0" applyNumberFormat="1" applyFont="1" applyFill="1" applyBorder="1" applyAlignment="1">
      <alignment horizontal="right"/>
    </xf>
    <xf numFmtId="1" fontId="115" fillId="0" borderId="62" xfId="0" applyNumberFormat="1" applyFont="1" applyFill="1" applyBorder="1" applyAlignment="1">
      <alignment horizontal="center"/>
    </xf>
    <xf numFmtId="1" fontId="116" fillId="0" borderId="44" xfId="42" applyNumberFormat="1" applyFont="1" applyFill="1" applyBorder="1" applyAlignment="1" applyProtection="1">
      <alignment horizontal="center"/>
      <protection/>
    </xf>
    <xf numFmtId="0" fontId="115" fillId="0" borderId="44" xfId="0" applyFont="1" applyFill="1" applyBorder="1" applyAlignment="1">
      <alignment/>
    </xf>
    <xf numFmtId="176" fontId="115" fillId="0" borderId="44" xfId="42" applyNumberFormat="1" applyFont="1" applyFill="1" applyBorder="1" applyAlignment="1" applyProtection="1">
      <alignment horizontal="right"/>
      <protection/>
    </xf>
    <xf numFmtId="1" fontId="115" fillId="0" borderId="44" xfId="42" applyNumberFormat="1" applyFont="1" applyFill="1" applyBorder="1" applyAlignment="1" applyProtection="1">
      <alignment horizontal="center"/>
      <protection/>
    </xf>
    <xf numFmtId="0" fontId="115" fillId="0" borderId="44" xfId="0" applyFont="1" applyFill="1" applyBorder="1" applyAlignment="1">
      <alignment horizontal="left" wrapText="1"/>
    </xf>
    <xf numFmtId="0" fontId="115" fillId="0" borderId="43" xfId="0" applyFont="1" applyFill="1" applyBorder="1" applyAlignment="1">
      <alignment horizontal="left" wrapText="1"/>
    </xf>
    <xf numFmtId="0" fontId="115" fillId="0" borderId="44" xfId="0" applyFont="1" applyFill="1" applyBorder="1" applyAlignment="1">
      <alignment wrapText="1"/>
    </xf>
    <xf numFmtId="0" fontId="116" fillId="0" borderId="44" xfId="0" applyFont="1" applyFill="1" applyBorder="1" applyAlignment="1">
      <alignment horizontal="center"/>
    </xf>
    <xf numFmtId="1" fontId="115" fillId="0" borderId="76" xfId="42" applyNumberFormat="1" applyFont="1" applyFill="1" applyBorder="1" applyAlignment="1" applyProtection="1">
      <alignment horizontal="center"/>
      <protection/>
    </xf>
    <xf numFmtId="0" fontId="115" fillId="43" borderId="43" xfId="0" applyFont="1" applyFill="1" applyBorder="1" applyAlignment="1">
      <alignment horizontal="center"/>
    </xf>
    <xf numFmtId="0" fontId="115" fillId="43" borderId="43" xfId="0" applyFont="1" applyFill="1" applyBorder="1" applyAlignment="1">
      <alignment horizontal="center" wrapText="1"/>
    </xf>
    <xf numFmtId="1" fontId="115" fillId="43" borderId="43" xfId="0" applyNumberFormat="1" applyFont="1" applyFill="1" applyBorder="1" applyAlignment="1">
      <alignment horizontal="center" wrapText="1"/>
    </xf>
    <xf numFmtId="49" fontId="115" fillId="43" borderId="43" xfId="0" applyNumberFormat="1" applyFont="1" applyFill="1" applyBorder="1" applyAlignment="1">
      <alignment horizontal="center" wrapText="1"/>
    </xf>
    <xf numFmtId="0" fontId="115" fillId="43" borderId="44" xfId="0" applyFont="1" applyFill="1" applyBorder="1" applyAlignment="1">
      <alignment horizontal="center" vertical="center"/>
    </xf>
    <xf numFmtId="0" fontId="115" fillId="43" borderId="76" xfId="0" applyFont="1" applyFill="1" applyBorder="1" applyAlignment="1">
      <alignment horizontal="center" vertical="center"/>
    </xf>
    <xf numFmtId="0" fontId="135" fillId="43" borderId="76" xfId="0" applyFont="1" applyFill="1" applyBorder="1" applyAlignment="1">
      <alignment horizontal="center" vertical="center" wrapText="1"/>
    </xf>
    <xf numFmtId="1" fontId="115" fillId="43" borderId="44" xfId="0" applyNumberFormat="1" applyFont="1" applyFill="1" applyBorder="1" applyAlignment="1">
      <alignment horizontal="center" vertical="center"/>
    </xf>
    <xf numFmtId="1" fontId="115" fillId="43" borderId="43" xfId="0" applyNumberFormat="1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vertical="center" wrapText="1"/>
    </xf>
    <xf numFmtId="0" fontId="23" fillId="39" borderId="149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8" fillId="0" borderId="72" xfId="54" applyFont="1" applyFill="1" applyBorder="1" applyAlignment="1">
      <alignment horizontal="center" vertical="center"/>
      <protection/>
    </xf>
    <xf numFmtId="0" fontId="23" fillId="37" borderId="150" xfId="54" applyFont="1" applyFill="1" applyBorder="1" applyAlignment="1">
      <alignment horizontal="center" vertical="center"/>
      <protection/>
    </xf>
    <xf numFmtId="0" fontId="30" fillId="38" borderId="143" xfId="54" applyFont="1" applyFill="1" applyBorder="1" applyAlignment="1">
      <alignment horizontal="center" vertical="center"/>
      <protection/>
    </xf>
    <xf numFmtId="0" fontId="23" fillId="0" borderId="104" xfId="54" applyFont="1" applyFill="1" applyBorder="1" applyAlignment="1">
      <alignment horizontal="center" vertical="center"/>
      <protection/>
    </xf>
    <xf numFmtId="0" fontId="23" fillId="0" borderId="151" xfId="54" applyFont="1" applyFill="1" applyBorder="1" applyAlignment="1">
      <alignment horizontal="center" vertical="center"/>
      <protection/>
    </xf>
    <xf numFmtId="0" fontId="23" fillId="0" borderId="90" xfId="54" applyFont="1" applyFill="1" applyBorder="1" applyAlignment="1">
      <alignment horizontal="center" vertical="center"/>
      <protection/>
    </xf>
    <xf numFmtId="0" fontId="30" fillId="38" borderId="104" xfId="54" applyFont="1" applyFill="1" applyBorder="1" applyAlignment="1">
      <alignment horizontal="center" vertical="center"/>
      <protection/>
    </xf>
    <xf numFmtId="0" fontId="23" fillId="37" borderId="90" xfId="54" applyFont="1" applyFill="1" applyBorder="1" applyAlignment="1">
      <alignment horizontal="center" vertical="center"/>
      <protection/>
    </xf>
    <xf numFmtId="0" fontId="30" fillId="0" borderId="72" xfId="54" applyFont="1" applyFill="1" applyBorder="1" applyAlignment="1">
      <alignment horizontal="center" vertical="center"/>
      <protection/>
    </xf>
    <xf numFmtId="0" fontId="28" fillId="0" borderId="74" xfId="54" applyFont="1" applyFill="1" applyBorder="1" applyAlignment="1">
      <alignment horizontal="center" vertical="center"/>
      <protection/>
    </xf>
    <xf numFmtId="0" fontId="23" fillId="0" borderId="74" xfId="54" applyFont="1" applyFill="1" applyBorder="1" applyAlignment="1">
      <alignment horizontal="center" vertical="center"/>
      <protection/>
    </xf>
    <xf numFmtId="0" fontId="30" fillId="38" borderId="74" xfId="54" applyFont="1" applyFill="1" applyBorder="1" applyAlignment="1">
      <alignment horizontal="center" vertical="center"/>
      <protection/>
    </xf>
    <xf numFmtId="0" fontId="23" fillId="0" borderId="152" xfId="54" applyFont="1" applyFill="1" applyBorder="1" applyAlignment="1">
      <alignment horizontal="center" vertical="center"/>
      <protection/>
    </xf>
    <xf numFmtId="0" fontId="30" fillId="38" borderId="150" xfId="54" applyFont="1" applyFill="1" applyBorder="1" applyAlignment="1">
      <alignment horizontal="center" vertical="center"/>
      <protection/>
    </xf>
    <xf numFmtId="0" fontId="23" fillId="0" borderId="150" xfId="54" applyFont="1" applyFill="1" applyBorder="1" applyAlignment="1">
      <alignment horizontal="center" vertical="center"/>
      <protection/>
    </xf>
    <xf numFmtId="0" fontId="23" fillId="0" borderId="143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30" fillId="38" borderId="90" xfId="0" applyFont="1" applyFill="1" applyBorder="1" applyAlignment="1">
      <alignment horizontal="center" vertical="center"/>
    </xf>
    <xf numFmtId="0" fontId="23" fillId="0" borderId="150" xfId="0" applyFont="1" applyFill="1" applyBorder="1" applyAlignment="1">
      <alignment horizontal="center" vertical="center"/>
    </xf>
    <xf numFmtId="0" fontId="30" fillId="38" borderId="150" xfId="0" applyFont="1" applyFill="1" applyBorder="1" applyAlignment="1">
      <alignment horizontal="center" vertical="center"/>
    </xf>
    <xf numFmtId="0" fontId="30" fillId="38" borderId="1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47" borderId="143" xfId="54" applyFont="1" applyFill="1" applyBorder="1" applyAlignment="1">
      <alignment horizontal="center" vertical="center"/>
      <protection/>
    </xf>
    <xf numFmtId="0" fontId="34" fillId="0" borderId="0" xfId="54" applyFont="1" applyAlignment="1">
      <alignment horizontal="center" vertical="center"/>
      <protection/>
    </xf>
    <xf numFmtId="0" fontId="0" fillId="0" borderId="0" xfId="54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44" xfId="0" applyFont="1" applyFill="1" applyBorder="1" applyAlignment="1">
      <alignment horizontal="left" vertical="top" wrapText="1"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4" fontId="10" fillId="0" borderId="62" xfId="59" applyNumberFormat="1" applyFont="1" applyBorder="1" applyAlignment="1" applyProtection="1">
      <alignment horizontal="right" vertical="center" indent="1"/>
      <protection/>
    </xf>
    <xf numFmtId="0" fontId="10" fillId="0" borderId="61" xfId="59" applyFont="1" applyBorder="1" applyAlignment="1">
      <alignment vertical="top" wrapText="1"/>
    </xf>
    <xf numFmtId="0" fontId="10" fillId="0" borderId="61" xfId="59" applyFont="1" applyBorder="1" applyAlignment="1">
      <alignment vertical="center" wrapText="1"/>
    </xf>
    <xf numFmtId="0" fontId="17" fillId="0" borderId="37" xfId="0" applyFont="1" applyFill="1" applyBorder="1" applyAlignment="1">
      <alignment horizontal="center" vertical="center"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0" fontId="113" fillId="55" borderId="54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9" fontId="113" fillId="55" borderId="54" xfId="57" applyFont="1" applyFill="1" applyBorder="1" applyAlignment="1" applyProtection="1">
      <alignment horizontal="center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10" fontId="36" fillId="34" borderId="11" xfId="57" applyNumberFormat="1" applyFont="1" applyFill="1" applyBorder="1" applyAlignment="1" applyProtection="1">
      <alignment horizontal="center" vertical="top"/>
      <protection/>
    </xf>
    <xf numFmtId="0" fontId="23" fillId="34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 vertical="top"/>
    </xf>
    <xf numFmtId="10" fontId="36" fillId="34" borderId="12" xfId="57" applyNumberFormat="1" applyFont="1" applyFill="1" applyBorder="1" applyAlignment="1" applyProtection="1">
      <alignment horizontal="center" vertical="top"/>
      <protection/>
    </xf>
    <xf numFmtId="3" fontId="1" fillId="0" borderId="0" xfId="44" applyNumberFormat="1" applyFont="1" applyFill="1" applyBorder="1" applyAlignment="1" applyProtection="1">
      <alignment/>
      <protection/>
    </xf>
    <xf numFmtId="4" fontId="10" fillId="0" borderId="62" xfId="59" applyNumberFormat="1" applyFont="1" applyBorder="1" applyAlignment="1" applyProtection="1">
      <alignment horizontal="right" indent="1"/>
      <protection/>
    </xf>
    <xf numFmtId="0" fontId="1" fillId="0" borderId="62" xfId="0" applyFont="1" applyFill="1" applyBorder="1" applyAlignment="1">
      <alignment vertical="center" wrapText="1"/>
    </xf>
    <xf numFmtId="172" fontId="1" fillId="0" borderId="92" xfId="42" applyNumberFormat="1" applyFont="1" applyFill="1" applyBorder="1" applyAlignment="1">
      <alignment horizontal="right" vertical="center" indent="1"/>
    </xf>
    <xf numFmtId="172" fontId="20" fillId="40" borderId="111" xfId="42" applyNumberFormat="1" applyFont="1" applyFill="1" applyBorder="1" applyAlignment="1">
      <alignment horizontal="right" vertical="center" indent="1"/>
    </xf>
    <xf numFmtId="0" fontId="10" fillId="0" borderId="110" xfId="0" applyFont="1" applyBorder="1" applyAlignment="1">
      <alignment vertical="center" wrapText="1"/>
    </xf>
    <xf numFmtId="0" fontId="116" fillId="43" borderId="43" xfId="0" applyFont="1" applyFill="1" applyBorder="1" applyAlignment="1">
      <alignment horizontal="center" vertical="center" wrapText="1"/>
    </xf>
    <xf numFmtId="0" fontId="136" fillId="0" borderId="0" xfId="0" applyFont="1" applyBorder="1" applyAlignment="1">
      <alignment horizontal="center"/>
    </xf>
    <xf numFmtId="4" fontId="11" fillId="34" borderId="44" xfId="42" applyNumberFormat="1" applyFont="1" applyFill="1" applyBorder="1" applyAlignment="1" applyProtection="1">
      <alignment horizontal="center" vertical="top"/>
      <protection/>
    </xf>
    <xf numFmtId="49" fontId="11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76" fontId="115" fillId="0" borderId="61" xfId="42" applyNumberFormat="1" applyFont="1" applyBorder="1" applyAlignment="1" applyProtection="1">
      <alignment horizontal="right"/>
      <protection/>
    </xf>
    <xf numFmtId="4" fontId="45" fillId="0" borderId="0" xfId="0" applyNumberFormat="1" applyFont="1" applyFill="1" applyAlignment="1">
      <alignment horizontal="center"/>
    </xf>
    <xf numFmtId="0" fontId="116" fillId="0" borderId="54" xfId="0" applyFont="1" applyBorder="1" applyAlignment="1">
      <alignment horizontal="center"/>
    </xf>
    <xf numFmtId="0" fontId="98" fillId="0" borderId="0" xfId="0" applyFont="1" applyFill="1" applyAlignment="1">
      <alignment horizontal="center"/>
    </xf>
    <xf numFmtId="4" fontId="98" fillId="0" borderId="0" xfId="0" applyNumberFormat="1" applyFont="1" applyFill="1" applyAlignment="1">
      <alignment horizontal="center"/>
    </xf>
    <xf numFmtId="0" fontId="115" fillId="0" borderId="62" xfId="0" applyFont="1" applyFill="1" applyBorder="1" applyAlignment="1">
      <alignment wrapText="1"/>
    </xf>
    <xf numFmtId="176" fontId="115" fillId="0" borderId="61" xfId="42" applyNumberFormat="1" applyFont="1" applyFill="1" applyBorder="1" applyAlignment="1" applyProtection="1">
      <alignment horizontal="right"/>
      <protection/>
    </xf>
    <xf numFmtId="176" fontId="115" fillId="0" borderId="114" xfId="42" applyNumberFormat="1" applyFont="1" applyBorder="1" applyAlignment="1" applyProtection="1">
      <alignment horizontal="right"/>
      <protection/>
    </xf>
    <xf numFmtId="176" fontId="116" fillId="0" borderId="0" xfId="42" applyNumberFormat="1" applyFont="1" applyBorder="1" applyAlignment="1" applyProtection="1">
      <alignment horizontal="right"/>
      <protection/>
    </xf>
    <xf numFmtId="176" fontId="115" fillId="0" borderId="114" xfId="42" applyNumberFormat="1" applyFont="1" applyFill="1" applyBorder="1" applyAlignment="1" applyProtection="1">
      <alignment horizontal="right"/>
      <protection/>
    </xf>
    <xf numFmtId="176" fontId="98" fillId="0" borderId="0" xfId="0" applyNumberFormat="1" applyFont="1" applyAlignment="1">
      <alignment horizontal="center"/>
    </xf>
    <xf numFmtId="0" fontId="116" fillId="0" borderId="62" xfId="0" applyFont="1" applyBorder="1" applyAlignment="1">
      <alignment/>
    </xf>
    <xf numFmtId="1" fontId="115" fillId="0" borderId="62" xfId="42" applyNumberFormat="1" applyFont="1" applyBorder="1" applyAlignment="1" applyProtection="1">
      <alignment horizontal="center"/>
      <protection/>
    </xf>
    <xf numFmtId="0" fontId="98" fillId="0" borderId="0" xfId="0" applyFont="1" applyFill="1" applyAlignment="1">
      <alignment horizontal="center" wrapText="1"/>
    </xf>
    <xf numFmtId="0" fontId="98" fillId="0" borderId="0" xfId="0" applyFont="1" applyAlignment="1">
      <alignment wrapText="1"/>
    </xf>
    <xf numFmtId="0" fontId="0" fillId="0" borderId="0" xfId="0" applyAlignment="1">
      <alignment wrapText="1"/>
    </xf>
    <xf numFmtId="0" fontId="137" fillId="0" borderId="0" xfId="0" applyFont="1" applyFill="1" applyAlignment="1">
      <alignment horizontal="center"/>
    </xf>
    <xf numFmtId="176" fontId="116" fillId="0" borderId="92" xfId="42" applyNumberFormat="1" applyFont="1" applyBorder="1" applyAlignment="1" applyProtection="1">
      <alignment horizontal="center"/>
      <protection/>
    </xf>
    <xf numFmtId="176" fontId="116" fillId="0" borderId="0" xfId="42" applyNumberFormat="1" applyFont="1" applyBorder="1" applyAlignment="1" applyProtection="1">
      <alignment horizontal="center"/>
      <protection/>
    </xf>
    <xf numFmtId="176" fontId="115" fillId="57" borderId="44" xfId="42" applyNumberFormat="1" applyFont="1" applyFill="1" applyBorder="1" applyAlignment="1" applyProtection="1">
      <alignment horizontal="right"/>
      <protection/>
    </xf>
    <xf numFmtId="1" fontId="115" fillId="57" borderId="44" xfId="42" applyNumberFormat="1" applyFont="1" applyFill="1" applyBorder="1" applyAlignment="1" applyProtection="1">
      <alignment horizontal="center"/>
      <protection/>
    </xf>
    <xf numFmtId="1" fontId="115" fillId="57" borderId="54" xfId="42" applyNumberFormat="1" applyFont="1" applyFill="1" applyBorder="1" applyAlignment="1" applyProtection="1">
      <alignment horizontal="center"/>
      <protection/>
    </xf>
    <xf numFmtId="176" fontId="116" fillId="0" borderId="153" xfId="42" applyNumberFormat="1" applyFont="1" applyBorder="1" applyAlignment="1" applyProtection="1">
      <alignment horizontal="center"/>
      <protection/>
    </xf>
    <xf numFmtId="176" fontId="115" fillId="0" borderId="154" xfId="42" applyNumberFormat="1" applyFont="1" applyBorder="1" applyAlignment="1" applyProtection="1">
      <alignment horizontal="center"/>
      <protection/>
    </xf>
    <xf numFmtId="0" fontId="116" fillId="0" borderId="113" xfId="0" applyFont="1" applyBorder="1" applyAlignment="1">
      <alignment/>
    </xf>
    <xf numFmtId="1" fontId="115" fillId="0" borderId="76" xfId="42" applyNumberFormat="1" applyFont="1" applyBorder="1" applyAlignment="1" applyProtection="1">
      <alignment horizontal="center"/>
      <protection/>
    </xf>
    <xf numFmtId="0" fontId="116" fillId="0" borderId="54" xfId="0" applyFont="1" applyFill="1" applyBorder="1" applyAlignment="1">
      <alignment horizontal="center"/>
    </xf>
    <xf numFmtId="0" fontId="115" fillId="0" borderId="44" xfId="0" applyFont="1" applyFill="1" applyBorder="1" applyAlignment="1">
      <alignment horizontal="left"/>
    </xf>
    <xf numFmtId="0" fontId="115" fillId="0" borderId="114" xfId="0" applyFont="1" applyFill="1" applyBorder="1" applyAlignment="1">
      <alignment/>
    </xf>
    <xf numFmtId="0" fontId="138" fillId="43" borderId="43" xfId="0" applyFont="1" applyFill="1" applyBorder="1" applyAlignment="1">
      <alignment horizontal="center"/>
    </xf>
    <xf numFmtId="176" fontId="116" fillId="43" borderId="43" xfId="0" applyNumberFormat="1" applyFont="1" applyFill="1" applyBorder="1" applyAlignment="1">
      <alignment horizontal="right"/>
    </xf>
    <xf numFmtId="0" fontId="115" fillId="0" borderId="54" xfId="0" applyFont="1" applyBorder="1" applyAlignment="1">
      <alignment/>
    </xf>
    <xf numFmtId="0" fontId="115" fillId="0" borderId="54" xfId="0" applyFont="1" applyFill="1" applyBorder="1" applyAlignment="1">
      <alignment wrapText="1"/>
    </xf>
    <xf numFmtId="0" fontId="115" fillId="0" borderId="54" xfId="0" applyFont="1" applyFill="1" applyBorder="1" applyAlignment="1">
      <alignment/>
    </xf>
    <xf numFmtId="0" fontId="115" fillId="0" borderId="62" xfId="0" applyFont="1" applyBorder="1" applyAlignment="1">
      <alignment wrapText="1"/>
    </xf>
    <xf numFmtId="0" fontId="115" fillId="0" borderId="54" xfId="0" applyFont="1" applyBorder="1" applyAlignment="1">
      <alignment wrapText="1"/>
    </xf>
    <xf numFmtId="0" fontId="116" fillId="0" borderId="62" xfId="0" applyFont="1" applyFill="1" applyBorder="1" applyAlignment="1">
      <alignment horizontal="center"/>
    </xf>
    <xf numFmtId="176" fontId="115" fillId="0" borderId="114" xfId="0" applyNumberFormat="1" applyFont="1" applyFill="1" applyBorder="1" applyAlignment="1">
      <alignment horizontal="right"/>
    </xf>
    <xf numFmtId="176" fontId="115" fillId="0" borderId="61" xfId="42" applyNumberFormat="1" applyFont="1" applyFill="1" applyBorder="1" applyAlignment="1" applyProtection="1">
      <alignment horizontal="right" vertical="top"/>
      <protection/>
    </xf>
    <xf numFmtId="176" fontId="115" fillId="57" borderId="114" xfId="42" applyNumberFormat="1" applyFont="1" applyFill="1" applyBorder="1" applyAlignment="1" applyProtection="1">
      <alignment horizontal="right"/>
      <protection/>
    </xf>
    <xf numFmtId="0" fontId="116" fillId="0" borderId="62" xfId="0" applyFont="1" applyBorder="1" applyAlignment="1">
      <alignment horizontal="center"/>
    </xf>
    <xf numFmtId="0" fontId="115" fillId="0" borderId="62" xfId="0" applyFont="1" applyFill="1" applyBorder="1" applyAlignment="1">
      <alignment horizontal="left" wrapText="1"/>
    </xf>
    <xf numFmtId="176" fontId="115" fillId="0" borderId="113" xfId="42" applyNumberFormat="1" applyFont="1" applyFill="1" applyBorder="1" applyAlignment="1" applyProtection="1">
      <alignment horizontal="right"/>
      <protection/>
    </xf>
    <xf numFmtId="0" fontId="115" fillId="0" borderId="54" xfId="0" applyFont="1" applyFill="1" applyBorder="1" applyAlignment="1">
      <alignment vertical="top" wrapText="1"/>
    </xf>
    <xf numFmtId="176" fontId="115" fillId="0" borderId="44" xfId="42" applyNumberFormat="1" applyFont="1" applyFill="1" applyBorder="1" applyAlignment="1" applyProtection="1">
      <alignment horizontal="right" vertical="top"/>
      <protection/>
    </xf>
    <xf numFmtId="1" fontId="115" fillId="0" borderId="44" xfId="42" applyNumberFormat="1" applyFont="1" applyFill="1" applyBorder="1" applyAlignment="1" applyProtection="1">
      <alignment horizontal="center" vertical="top"/>
      <protection/>
    </xf>
    <xf numFmtId="0" fontId="136" fillId="0" borderId="102" xfId="0" applyFont="1" applyBorder="1" applyAlignment="1">
      <alignment horizontal="center"/>
    </xf>
    <xf numFmtId="0" fontId="116" fillId="0" borderId="44" xfId="0" applyFont="1" applyBorder="1" applyAlignment="1">
      <alignment/>
    </xf>
    <xf numFmtId="0" fontId="131" fillId="0" borderId="0" xfId="0" applyFont="1" applyBorder="1" applyAlignment="1">
      <alignment wrapText="1"/>
    </xf>
    <xf numFmtId="0" fontId="115" fillId="0" borderId="0" xfId="0" applyFont="1" applyBorder="1" applyAlignment="1">
      <alignment wrapText="1"/>
    </xf>
    <xf numFmtId="168" fontId="4" fillId="55" borderId="54" xfId="57" applyNumberFormat="1" applyFont="1" applyFill="1" applyBorder="1" applyAlignment="1" applyProtection="1">
      <alignment horizontal="center" vertical="top"/>
      <protection/>
    </xf>
    <xf numFmtId="166" fontId="6" fillId="53" borderId="44" xfId="42" applyNumberFormat="1" applyFont="1" applyFill="1" applyBorder="1" applyAlignment="1" applyProtection="1">
      <alignment horizontal="center" vertical="top"/>
      <protection/>
    </xf>
    <xf numFmtId="168" fontId="6" fillId="55" borderId="54" xfId="57" applyNumberFormat="1" applyFont="1" applyFill="1" applyBorder="1" applyAlignment="1" applyProtection="1">
      <alignment horizontal="center" vertical="top"/>
      <protection/>
    </xf>
    <xf numFmtId="0" fontId="1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1" xfId="42" applyNumberFormat="1" applyFont="1" applyFill="1" applyBorder="1" applyAlignment="1" applyProtection="1">
      <alignment horizontal="right" vertical="center" indent="1"/>
      <protection/>
    </xf>
    <xf numFmtId="168" fontId="1" fillId="0" borderId="11" xfId="57" applyNumberFormat="1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>
      <alignment horizontal="center" vertical="center"/>
    </xf>
    <xf numFmtId="4" fontId="1" fillId="0" borderId="84" xfId="42" applyNumberFormat="1" applyFont="1" applyFill="1" applyBorder="1" applyAlignment="1" applyProtection="1">
      <alignment horizontal="right" vertical="center" indent="1"/>
      <protection/>
    </xf>
    <xf numFmtId="176" fontId="115" fillId="0" borderId="62" xfId="0" applyNumberFormat="1" applyFont="1" applyBorder="1" applyAlignment="1">
      <alignment horizontal="right"/>
    </xf>
    <xf numFmtId="4" fontId="10" fillId="0" borderId="43" xfId="59" applyNumberFormat="1" applyFont="1" applyFill="1" applyBorder="1" applyAlignment="1" applyProtection="1">
      <alignment horizontal="right" vertical="top" indent="1"/>
      <protection/>
    </xf>
    <xf numFmtId="4" fontId="10" fillId="0" borderId="43" xfId="59" applyNumberFormat="1" applyFont="1" applyBorder="1" applyAlignment="1" applyProtection="1">
      <alignment horizontal="center" vertical="top"/>
      <protection/>
    </xf>
    <xf numFmtId="0" fontId="36" fillId="0" borderId="61" xfId="59" applyNumberFormat="1" applyFont="1" applyBorder="1" applyAlignment="1" applyProtection="1">
      <alignment/>
      <protection/>
    </xf>
    <xf numFmtId="0" fontId="115" fillId="0" borderId="110" xfId="0" applyFont="1" applyBorder="1" applyAlignment="1">
      <alignment horizontal="center"/>
    </xf>
    <xf numFmtId="0" fontId="116" fillId="0" borderId="110" xfId="0" applyFont="1" applyBorder="1" applyAlignment="1">
      <alignment/>
    </xf>
    <xf numFmtId="176" fontId="116" fillId="0" borderId="110" xfId="42" applyNumberFormat="1" applyFont="1" applyBorder="1" applyAlignment="1" applyProtection="1">
      <alignment horizontal="center"/>
      <protection/>
    </xf>
    <xf numFmtId="1" fontId="115" fillId="0" borderId="110" xfId="42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118" fillId="55" borderId="54" xfId="0" applyFont="1" applyFill="1" applyBorder="1" applyAlignment="1">
      <alignment horizontal="left" vertical="top" wrapText="1"/>
    </xf>
    <xf numFmtId="0" fontId="121" fillId="55" borderId="54" xfId="0" applyFont="1" applyFill="1" applyBorder="1" applyAlignment="1">
      <alignment wrapText="1"/>
    </xf>
    <xf numFmtId="0" fontId="113" fillId="55" borderId="72" xfId="0" applyFont="1" applyFill="1" applyBorder="1" applyAlignment="1">
      <alignment horizontal="left" vertical="top" wrapText="1"/>
    </xf>
    <xf numFmtId="0" fontId="113" fillId="55" borderId="0" xfId="0" applyFont="1" applyFill="1" applyBorder="1" applyAlignment="1">
      <alignment horizontal="left" vertical="top" wrapText="1"/>
    </xf>
    <xf numFmtId="0" fontId="113" fillId="55" borderId="99" xfId="0" applyFont="1" applyFill="1" applyBorder="1" applyAlignment="1">
      <alignment horizontal="left" vertical="top" wrapText="1"/>
    </xf>
    <xf numFmtId="0" fontId="113" fillId="55" borderId="54" xfId="0" applyFont="1" applyFill="1" applyBorder="1" applyAlignment="1">
      <alignment horizontal="left" vertical="top" wrapText="1"/>
    </xf>
    <xf numFmtId="0" fontId="113" fillId="55" borderId="54" xfId="0" applyFont="1" applyFill="1" applyBorder="1" applyAlignment="1">
      <alignment wrapText="1"/>
    </xf>
    <xf numFmtId="0" fontId="6" fillId="55" borderId="54" xfId="0" applyFont="1" applyFill="1" applyBorder="1" applyAlignment="1">
      <alignment vertical="top" wrapText="1"/>
    </xf>
    <xf numFmtId="0" fontId="118" fillId="55" borderId="54" xfId="0" applyFont="1" applyFill="1" applyBorder="1" applyAlignment="1">
      <alignment vertical="top" wrapText="1"/>
    </xf>
    <xf numFmtId="49" fontId="6" fillId="55" borderId="54" xfId="0" applyNumberFormat="1" applyFont="1" applyFill="1" applyBorder="1" applyAlignment="1">
      <alignment horizontal="left" vertical="top" wrapText="1"/>
    </xf>
    <xf numFmtId="49" fontId="118" fillId="55" borderId="54" xfId="0" applyNumberFormat="1" applyFont="1" applyFill="1" applyBorder="1" applyAlignment="1">
      <alignment horizontal="left" vertical="top" wrapText="1"/>
    </xf>
    <xf numFmtId="0" fontId="118" fillId="55" borderId="54" xfId="0" applyFont="1" applyFill="1" applyBorder="1" applyAlignment="1">
      <alignment horizontal="center" vertical="top" wrapText="1"/>
    </xf>
    <xf numFmtId="0" fontId="6" fillId="55" borderId="54" xfId="0" applyFont="1" applyFill="1" applyBorder="1" applyAlignment="1">
      <alignment horizontal="left" vertical="top" wrapText="1"/>
    </xf>
    <xf numFmtId="0" fontId="6" fillId="55" borderId="54" xfId="0" applyFont="1" applyFill="1" applyBorder="1" applyAlignment="1">
      <alignment wrapText="1"/>
    </xf>
    <xf numFmtId="0" fontId="113" fillId="55" borderId="54" xfId="0" applyFont="1" applyFill="1" applyBorder="1" applyAlignment="1">
      <alignment horizontal="left" wrapText="1"/>
    </xf>
    <xf numFmtId="0" fontId="113" fillId="55" borderId="54" xfId="0" applyFont="1" applyFill="1" applyBorder="1" applyAlignment="1">
      <alignment vertical="top" wrapText="1"/>
    </xf>
    <xf numFmtId="0" fontId="121" fillId="55" borderId="54" xfId="0" applyFont="1" applyFill="1" applyBorder="1" applyAlignment="1">
      <alignment horizontal="left" vertical="top" wrapText="1"/>
    </xf>
    <xf numFmtId="0" fontId="6" fillId="55" borderId="72" xfId="0" applyFont="1" applyFill="1" applyBorder="1" applyAlignment="1">
      <alignment horizontal="left" vertical="top" wrapText="1"/>
    </xf>
    <xf numFmtId="0" fontId="6" fillId="55" borderId="0" xfId="0" applyFont="1" applyFill="1" applyBorder="1" applyAlignment="1">
      <alignment horizontal="left" vertical="top" wrapText="1"/>
    </xf>
    <xf numFmtId="0" fontId="6" fillId="55" borderId="99" xfId="0" applyFont="1" applyFill="1" applyBorder="1" applyAlignment="1">
      <alignment horizontal="left" vertical="top" wrapText="1"/>
    </xf>
    <xf numFmtId="0" fontId="121" fillId="55" borderId="54" xfId="0" applyFont="1" applyFill="1" applyBorder="1" applyAlignment="1">
      <alignment vertical="top" wrapText="1"/>
    </xf>
    <xf numFmtId="2" fontId="120" fillId="55" borderId="54" xfId="0" applyNumberFormat="1" applyFont="1" applyFill="1" applyBorder="1" applyAlignment="1">
      <alignment horizontal="left" vertical="top" wrapText="1"/>
    </xf>
    <xf numFmtId="0" fontId="4" fillId="55" borderId="54" xfId="0" applyFont="1" applyFill="1" applyBorder="1" applyAlignment="1">
      <alignment wrapText="1"/>
    </xf>
    <xf numFmtId="0" fontId="4" fillId="55" borderId="54" xfId="0" applyFont="1" applyFill="1" applyBorder="1" applyAlignment="1">
      <alignment vertical="top" wrapText="1"/>
    </xf>
    <xf numFmtId="0" fontId="4" fillId="55" borderId="72" xfId="0" applyFont="1" applyFill="1" applyBorder="1" applyAlignment="1">
      <alignment wrapText="1"/>
    </xf>
    <xf numFmtId="0" fontId="6" fillId="55" borderId="54" xfId="0" applyFont="1" applyFill="1" applyBorder="1" applyAlignment="1">
      <alignment horizontal="left" wrapText="1"/>
    </xf>
    <xf numFmtId="0" fontId="6" fillId="55" borderId="54" xfId="0" applyFont="1" applyFill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19" xfId="0" applyFont="1" applyBorder="1" applyAlignment="1">
      <alignment horizontal="left"/>
    </xf>
    <xf numFmtId="166" fontId="6" fillId="53" borderId="82" xfId="42" applyNumberFormat="1" applyFont="1" applyFill="1" applyBorder="1" applyAlignment="1" applyProtection="1">
      <alignment horizontal="center" wrapText="1"/>
      <protection/>
    </xf>
    <xf numFmtId="49" fontId="113" fillId="55" borderId="54" xfId="0" applyNumberFormat="1" applyFont="1" applyFill="1" applyBorder="1" applyAlignment="1">
      <alignment horizontal="left" vertical="top" wrapText="1"/>
    </xf>
    <xf numFmtId="49" fontId="113" fillId="55" borderId="72" xfId="0" applyNumberFormat="1" applyFont="1" applyFill="1" applyBorder="1" applyAlignment="1">
      <alignment horizontal="left" vertical="top" wrapText="1"/>
    </xf>
    <xf numFmtId="49" fontId="113" fillId="55" borderId="0" xfId="0" applyNumberFormat="1" applyFont="1" applyFill="1" applyBorder="1" applyAlignment="1">
      <alignment horizontal="left" vertical="top" wrapText="1"/>
    </xf>
    <xf numFmtId="49" fontId="113" fillId="55" borderId="99" xfId="0" applyNumberFormat="1" applyFont="1" applyFill="1" applyBorder="1" applyAlignment="1">
      <alignment horizontal="left" vertical="top" wrapText="1"/>
    </xf>
    <xf numFmtId="49" fontId="113" fillId="55" borderId="54" xfId="0" applyNumberFormat="1" applyFont="1" applyFill="1" applyBorder="1" applyAlignment="1">
      <alignment horizontal="center" vertical="top"/>
    </xf>
    <xf numFmtId="4" fontId="113" fillId="55" borderId="54" xfId="42" applyNumberFormat="1" applyFont="1" applyFill="1" applyBorder="1" applyAlignment="1" applyProtection="1">
      <alignment horizontal="right" vertical="top"/>
      <protection/>
    </xf>
    <xf numFmtId="10" fontId="113" fillId="55" borderId="54" xfId="57" applyNumberFormat="1" applyFont="1" applyFill="1" applyBorder="1" applyAlignment="1" applyProtection="1">
      <alignment horizontal="center" vertical="top"/>
      <protection/>
    </xf>
    <xf numFmtId="9" fontId="113" fillId="55" borderId="54" xfId="57" applyFont="1" applyFill="1" applyBorder="1" applyAlignment="1" applyProtection="1">
      <alignment horizontal="center" vertical="top"/>
      <protection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0" fontId="11" fillId="34" borderId="156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65" fontId="4" fillId="45" borderId="17" xfId="42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 horizontal="left" vertical="top" wrapText="1"/>
    </xf>
    <xf numFmtId="0" fontId="17" fillId="35" borderId="157" xfId="0" applyFont="1" applyFill="1" applyBorder="1" applyAlignment="1">
      <alignment horizontal="center" wrapText="1"/>
    </xf>
    <xf numFmtId="0" fontId="17" fillId="35" borderId="158" xfId="0" applyFont="1" applyFill="1" applyBorder="1" applyAlignment="1">
      <alignment horizontal="center" wrapText="1"/>
    </xf>
    <xf numFmtId="165" fontId="17" fillId="35" borderId="157" xfId="42" applyFont="1" applyFill="1" applyBorder="1" applyAlignment="1" applyProtection="1">
      <alignment horizontal="center" wrapText="1"/>
      <protection/>
    </xf>
    <xf numFmtId="165" fontId="17" fillId="35" borderId="158" xfId="42" applyFont="1" applyFill="1" applyBorder="1" applyAlignment="1" applyProtection="1">
      <alignment horizontal="center" wrapText="1"/>
      <protection/>
    </xf>
    <xf numFmtId="165" fontId="17" fillId="35" borderId="159" xfId="42" applyFont="1" applyFill="1" applyBorder="1" applyAlignment="1" applyProtection="1">
      <alignment horizontal="center" wrapText="1"/>
      <protection/>
    </xf>
    <xf numFmtId="165" fontId="17" fillId="35" borderId="160" xfId="42" applyFont="1" applyFill="1" applyBorder="1" applyAlignment="1" applyProtection="1">
      <alignment horizontal="center" wrapText="1"/>
      <protection/>
    </xf>
    <xf numFmtId="166" fontId="17" fillId="0" borderId="0" xfId="0" applyNumberFormat="1" applyFont="1" applyBorder="1" applyAlignment="1">
      <alignment horizontal="center"/>
    </xf>
    <xf numFmtId="0" fontId="17" fillId="35" borderId="161" xfId="0" applyFont="1" applyFill="1" applyBorder="1" applyAlignment="1">
      <alignment horizontal="center"/>
    </xf>
    <xf numFmtId="0" fontId="17" fillId="35" borderId="162" xfId="0" applyFont="1" applyFill="1" applyBorder="1" applyAlignment="1">
      <alignment horizontal="center"/>
    </xf>
    <xf numFmtId="0" fontId="17" fillId="35" borderId="157" xfId="0" applyFont="1" applyFill="1" applyBorder="1" applyAlignment="1">
      <alignment horizontal="center"/>
    </xf>
    <xf numFmtId="0" fontId="17" fillId="35" borderId="158" xfId="0" applyFont="1" applyFill="1" applyBorder="1" applyAlignment="1">
      <alignment horizontal="center"/>
    </xf>
    <xf numFmtId="0" fontId="17" fillId="39" borderId="145" xfId="54" applyFont="1" applyFill="1" applyBorder="1" applyAlignment="1">
      <alignment horizontal="center" wrapText="1"/>
      <protection/>
    </xf>
    <xf numFmtId="0" fontId="17" fillId="39" borderId="17" xfId="54" applyFont="1" applyFill="1" applyBorder="1" applyAlignment="1">
      <alignment horizontal="center" wrapText="1"/>
      <protection/>
    </xf>
    <xf numFmtId="0" fontId="17" fillId="47" borderId="142" xfId="54" applyFont="1" applyFill="1" applyBorder="1" applyAlignment="1">
      <alignment horizontal="center"/>
      <protection/>
    </xf>
    <xf numFmtId="0" fontId="17" fillId="47" borderId="163" xfId="54" applyFont="1" applyFill="1" applyBorder="1" applyAlignment="1">
      <alignment horizontal="center"/>
      <protection/>
    </xf>
    <xf numFmtId="0" fontId="17" fillId="47" borderId="84" xfId="54" applyFont="1" applyFill="1" applyBorder="1" applyAlignment="1">
      <alignment horizontal="center"/>
      <protection/>
    </xf>
    <xf numFmtId="0" fontId="17" fillId="39" borderId="164" xfId="54" applyFont="1" applyFill="1" applyBorder="1" applyAlignment="1">
      <alignment horizontal="center" vertical="center" wrapText="1"/>
      <protection/>
    </xf>
    <xf numFmtId="0" fontId="17" fillId="39" borderId="165" xfId="54" applyFont="1" applyFill="1" applyBorder="1" applyAlignment="1">
      <alignment horizontal="center" vertical="center" wrapText="1"/>
      <protection/>
    </xf>
    <xf numFmtId="0" fontId="17" fillId="39" borderId="16" xfId="54" applyFont="1" applyFill="1" applyBorder="1" applyAlignment="1">
      <alignment horizontal="center"/>
      <protection/>
    </xf>
    <xf numFmtId="0" fontId="25" fillId="0" borderId="0" xfId="54" applyFont="1" applyFill="1" applyBorder="1" applyAlignment="1">
      <alignment wrapText="1"/>
      <protection/>
    </xf>
    <xf numFmtId="0" fontId="27" fillId="39" borderId="166" xfId="54" applyFont="1" applyFill="1" applyBorder="1" applyAlignment="1">
      <alignment horizontal="center" vertical="center"/>
      <protection/>
    </xf>
    <xf numFmtId="0" fontId="27" fillId="39" borderId="74" xfId="54" applyFont="1" applyFill="1" applyBorder="1" applyAlignment="1">
      <alignment horizontal="center" vertical="center"/>
      <protection/>
    </xf>
    <xf numFmtId="0" fontId="27" fillId="39" borderId="145" xfId="54" applyFont="1" applyFill="1" applyBorder="1" applyAlignment="1">
      <alignment horizontal="center"/>
      <protection/>
    </xf>
    <xf numFmtId="0" fontId="27" fillId="39" borderId="17" xfId="54" applyFont="1" applyFill="1" applyBorder="1" applyAlignment="1">
      <alignment horizontal="center"/>
      <protection/>
    </xf>
    <xf numFmtId="0" fontId="17" fillId="39" borderId="145" xfId="54" applyFont="1" applyFill="1" applyBorder="1" applyAlignment="1">
      <alignment horizontal="center"/>
      <protection/>
    </xf>
    <xf numFmtId="0" fontId="17" fillId="39" borderId="17" xfId="54" applyFont="1" applyFill="1" applyBorder="1" applyAlignment="1">
      <alignment horizontal="center"/>
      <protection/>
    </xf>
    <xf numFmtId="0" fontId="10" fillId="0" borderId="110" xfId="59" applyNumberFormat="1" applyFont="1" applyBorder="1" applyAlignment="1" applyProtection="1">
      <alignment horizontal="center" vertical="top" wrapText="1"/>
      <protection/>
    </xf>
    <xf numFmtId="0" fontId="10" fillId="0" borderId="111" xfId="59" applyNumberFormat="1" applyFont="1" applyBorder="1" applyAlignment="1" applyProtection="1">
      <alignment horizontal="center" vertical="top" wrapText="1"/>
      <protection/>
    </xf>
    <xf numFmtId="0" fontId="10" fillId="0" borderId="112" xfId="59" applyNumberFormat="1" applyFont="1" applyBorder="1" applyAlignment="1" applyProtection="1">
      <alignment horizontal="center" vertical="top" wrapText="1"/>
      <protection/>
    </xf>
    <xf numFmtId="0" fontId="115" fillId="0" borderId="56" xfId="59" applyNumberFormat="1" applyFont="1" applyBorder="1" applyAlignment="1" applyProtection="1">
      <alignment horizontal="left" vertical="top" wrapText="1"/>
      <protection/>
    </xf>
    <xf numFmtId="0" fontId="10" fillId="0" borderId="56" xfId="59" applyNumberFormat="1" applyFont="1" applyBorder="1" applyAlignment="1" applyProtection="1">
      <alignment horizontal="left" vertical="top" wrapText="1"/>
      <protection/>
    </xf>
    <xf numFmtId="0" fontId="23" fillId="0" borderId="56" xfId="59" applyNumberFormat="1" applyFont="1" applyBorder="1" applyAlignment="1" applyProtection="1">
      <alignment horizontal="left" vertical="top" wrapText="1"/>
      <protection/>
    </xf>
    <xf numFmtId="0" fontId="117" fillId="0" borderId="56" xfId="59" applyNumberFormat="1" applyFont="1" applyBorder="1" applyAlignment="1" applyProtection="1">
      <alignment horizontal="center"/>
      <protection/>
    </xf>
    <xf numFmtId="0" fontId="115" fillId="0" borderId="56" xfId="59" applyNumberFormat="1" applyFont="1" applyBorder="1" applyAlignment="1" applyProtection="1">
      <alignment horizontal="left" vertical="top"/>
      <protection/>
    </xf>
    <xf numFmtId="0" fontId="22" fillId="0" borderId="56" xfId="59" applyNumberFormat="1" applyFont="1" applyBorder="1" applyAlignment="1" applyProtection="1">
      <alignment horizontal="left" vertical="top" wrapText="1"/>
      <protection/>
    </xf>
    <xf numFmtId="0" fontId="10" fillId="0" borderId="56" xfId="59" applyNumberFormat="1" applyFont="1" applyBorder="1" applyAlignment="1" applyProtection="1">
      <alignment horizontal="center"/>
      <protection/>
    </xf>
    <xf numFmtId="0" fontId="23" fillId="0" borderId="110" xfId="0" applyFont="1" applyFill="1" applyBorder="1" applyAlignment="1">
      <alignment horizontal="left" vertical="top" wrapText="1"/>
    </xf>
    <xf numFmtId="0" fontId="23" fillId="0" borderId="111" xfId="0" applyFont="1" applyFill="1" applyBorder="1" applyAlignment="1">
      <alignment horizontal="left" vertical="top" wrapText="1"/>
    </xf>
    <xf numFmtId="0" fontId="23" fillId="0" borderId="112" xfId="0" applyFont="1" applyFill="1" applyBorder="1" applyAlignment="1">
      <alignment horizontal="left" vertical="top" wrapText="1"/>
    </xf>
    <xf numFmtId="0" fontId="10" fillId="0" borderId="91" xfId="59" applyNumberFormat="1" applyFont="1" applyBorder="1" applyAlignment="1" applyProtection="1">
      <alignment horizontal="left" vertical="top" wrapText="1"/>
      <protection/>
    </xf>
    <xf numFmtId="0" fontId="129" fillId="0" borderId="56" xfId="59" applyNumberFormat="1" applyFont="1" applyBorder="1" applyAlignment="1" applyProtection="1">
      <alignment horizontal="left" vertical="top" wrapText="1"/>
      <protection/>
    </xf>
    <xf numFmtId="0" fontId="36" fillId="0" borderId="110" xfId="59" applyNumberFormat="1" applyFont="1" applyBorder="1" applyAlignment="1" applyProtection="1">
      <alignment horizontal="left" vertical="top"/>
      <protection/>
    </xf>
    <xf numFmtId="0" fontId="36" fillId="0" borderId="111" xfId="59" applyNumberFormat="1" applyFont="1" applyBorder="1" applyAlignment="1" applyProtection="1">
      <alignment horizontal="left" vertical="top"/>
      <protection/>
    </xf>
    <xf numFmtId="0" fontId="36" fillId="0" borderId="112" xfId="59" applyNumberFormat="1" applyFont="1" applyBorder="1" applyAlignment="1" applyProtection="1">
      <alignment horizontal="left" vertical="top"/>
      <protection/>
    </xf>
    <xf numFmtId="0" fontId="10" fillId="0" borderId="110" xfId="59" applyNumberFormat="1" applyFont="1" applyBorder="1" applyAlignment="1" applyProtection="1">
      <alignment horizontal="left" vertical="top" wrapText="1"/>
      <protection/>
    </xf>
    <xf numFmtId="0" fontId="10" fillId="0" borderId="111" xfId="59" applyNumberFormat="1" applyFont="1" applyBorder="1" applyAlignment="1" applyProtection="1">
      <alignment horizontal="left" vertical="top" wrapText="1"/>
      <protection/>
    </xf>
    <xf numFmtId="0" fontId="10" fillId="0" borderId="112" xfId="59" applyNumberFormat="1" applyFont="1" applyBorder="1" applyAlignment="1" applyProtection="1">
      <alignment horizontal="left" vertical="top" wrapText="1"/>
      <protection/>
    </xf>
    <xf numFmtId="0" fontId="23" fillId="0" borderId="110" xfId="59" applyNumberFormat="1" applyFont="1" applyBorder="1" applyAlignment="1" applyProtection="1">
      <alignment horizontal="left" vertical="top" wrapText="1"/>
      <protection/>
    </xf>
    <xf numFmtId="0" fontId="23" fillId="0" borderId="111" xfId="59" applyNumberFormat="1" applyFont="1" applyBorder="1" applyAlignment="1" applyProtection="1">
      <alignment horizontal="left" vertical="top" wrapText="1"/>
      <protection/>
    </xf>
    <xf numFmtId="0" fontId="23" fillId="0" borderId="112" xfId="59" applyNumberFormat="1" applyFont="1" applyBorder="1" applyAlignment="1" applyProtection="1">
      <alignment horizontal="left" vertical="top" wrapText="1"/>
      <protection/>
    </xf>
    <xf numFmtId="0" fontId="4" fillId="0" borderId="0" xfId="59" applyNumberFormat="1" applyFont="1" applyBorder="1" applyAlignment="1" applyProtection="1">
      <alignment horizontal="center" wrapText="1"/>
      <protection/>
    </xf>
    <xf numFmtId="0" fontId="10" fillId="48" borderId="82" xfId="59" applyNumberFormat="1" applyFont="1" applyFill="1" applyBorder="1" applyAlignment="1" applyProtection="1">
      <alignment horizontal="center"/>
      <protection/>
    </xf>
    <xf numFmtId="0" fontId="10" fillId="48" borderId="82" xfId="59" applyNumberFormat="1" applyFont="1" applyFill="1" applyBorder="1" applyAlignment="1" applyProtection="1">
      <alignment horizontal="center" vertical="center" wrapText="1"/>
      <protection/>
    </xf>
    <xf numFmtId="0" fontId="10" fillId="48" borderId="83" xfId="59" applyNumberFormat="1" applyFont="1" applyFill="1" applyBorder="1" applyAlignment="1" applyProtection="1">
      <alignment horizontal="center" vertical="center"/>
      <protection/>
    </xf>
    <xf numFmtId="0" fontId="10" fillId="48" borderId="56" xfId="59" applyNumberFormat="1" applyFont="1" applyFill="1" applyBorder="1" applyAlignment="1" applyProtection="1">
      <alignment horizontal="center"/>
      <protection/>
    </xf>
    <xf numFmtId="0" fontId="22" fillId="0" borderId="43" xfId="59" applyNumberFormat="1" applyFont="1" applyBorder="1" applyAlignment="1" applyProtection="1">
      <alignment horizontal="center" vertical="top" wrapText="1"/>
      <protection/>
    </xf>
    <xf numFmtId="0" fontId="22" fillId="0" borderId="56" xfId="59" applyNumberFormat="1" applyFont="1" applyBorder="1" applyAlignment="1" applyProtection="1">
      <alignment horizontal="center" vertical="top" wrapText="1"/>
      <protection/>
    </xf>
    <xf numFmtId="0" fontId="10" fillId="48" borderId="82" xfId="59" applyNumberFormat="1" applyFont="1" applyFill="1" applyBorder="1" applyAlignment="1" applyProtection="1">
      <alignment horizontal="center" wrapText="1"/>
      <protection/>
    </xf>
    <xf numFmtId="0" fontId="22" fillId="0" borderId="61" xfId="59" applyNumberFormat="1" applyFont="1" applyBorder="1" applyAlignment="1" applyProtection="1">
      <alignment horizontal="left" vertical="top" wrapText="1"/>
      <protection/>
    </xf>
    <xf numFmtId="0" fontId="22" fillId="0" borderId="43" xfId="59" applyNumberFormat="1" applyFont="1" applyBorder="1" applyAlignment="1" applyProtection="1">
      <alignment horizontal="left" vertical="top" wrapText="1"/>
      <protection/>
    </xf>
    <xf numFmtId="0" fontId="11" fillId="0" borderId="30" xfId="59" applyNumberFormat="1" applyFont="1" applyBorder="1" applyAlignment="1" applyProtection="1">
      <alignment horizontal="left" vertical="center"/>
      <protection/>
    </xf>
    <xf numFmtId="0" fontId="116" fillId="0" borderId="43" xfId="0" applyFont="1" applyBorder="1" applyAlignment="1">
      <alignment vertical="center" wrapText="1"/>
    </xf>
    <xf numFmtId="0" fontId="10" fillId="0" borderId="62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30" fillId="0" borderId="62" xfId="0" applyFont="1" applyBorder="1" applyAlignment="1">
      <alignment horizontal="center" vertical="top" wrapText="1"/>
    </xf>
    <xf numFmtId="0" fontId="130" fillId="0" borderId="54" xfId="0" applyFont="1" applyBorder="1" applyAlignment="1">
      <alignment horizontal="center" vertical="top" wrapText="1"/>
    </xf>
    <xf numFmtId="0" fontId="130" fillId="0" borderId="44" xfId="0" applyFont="1" applyBorder="1" applyAlignment="1">
      <alignment horizontal="center" vertical="top" wrapText="1"/>
    </xf>
    <xf numFmtId="0" fontId="10" fillId="0" borderId="43" xfId="0" applyFont="1" applyBorder="1" applyAlignment="1">
      <alignment wrapText="1"/>
    </xf>
    <xf numFmtId="0" fontId="130" fillId="0" borderId="4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16" fillId="0" borderId="43" xfId="0" applyFont="1" applyBorder="1" applyAlignment="1">
      <alignment vertical="top" wrapText="1"/>
    </xf>
    <xf numFmtId="0" fontId="10" fillId="58" borderId="61" xfId="0" applyFont="1" applyFill="1" applyBorder="1" applyAlignment="1">
      <alignment horizontal="center" vertical="center" wrapText="1"/>
    </xf>
    <xf numFmtId="0" fontId="115" fillId="58" borderId="43" xfId="0" applyFont="1" applyFill="1" applyBorder="1" applyAlignment="1">
      <alignment horizontal="center" vertical="center" wrapText="1"/>
    </xf>
    <xf numFmtId="0" fontId="129" fillId="58" borderId="43" xfId="0" applyFont="1" applyFill="1" applyBorder="1" applyAlignment="1">
      <alignment horizontal="center" vertical="center" wrapText="1"/>
    </xf>
    <xf numFmtId="0" fontId="131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36" fillId="0" borderId="0" xfId="0" applyFont="1" applyBorder="1" applyAlignment="1" applyProtection="1">
      <alignment horizontal="center" vertical="center"/>
      <protection locked="0"/>
    </xf>
    <xf numFmtId="0" fontId="10" fillId="58" borderId="43" xfId="0" applyFont="1" applyFill="1" applyBorder="1" applyAlignment="1">
      <alignment horizontal="center" vertical="center" wrapText="1"/>
    </xf>
    <xf numFmtId="0" fontId="135" fillId="58" borderId="43" xfId="0" applyFont="1" applyFill="1" applyBorder="1" applyAlignment="1">
      <alignment horizontal="center" vertical="center" wrapText="1"/>
    </xf>
    <xf numFmtId="0" fontId="115" fillId="0" borderId="43" xfId="0" applyFont="1" applyBorder="1" applyAlignment="1">
      <alignment horizontal="center" vertical="center"/>
    </xf>
    <xf numFmtId="0" fontId="116" fillId="43" borderId="110" xfId="0" applyFont="1" applyFill="1" applyBorder="1" applyAlignment="1">
      <alignment horizontal="center"/>
    </xf>
    <xf numFmtId="0" fontId="116" fillId="43" borderId="61" xfId="0" applyFont="1" applyFill="1" applyBorder="1" applyAlignment="1">
      <alignment horizontal="center"/>
    </xf>
    <xf numFmtId="0" fontId="131" fillId="0" borderId="0" xfId="0" applyFont="1" applyBorder="1" applyAlignment="1">
      <alignment wrapText="1"/>
    </xf>
    <xf numFmtId="0" fontId="115" fillId="0" borderId="0" xfId="0" applyFont="1" applyBorder="1" applyAlignment="1">
      <alignment wrapText="1"/>
    </xf>
    <xf numFmtId="0" fontId="131" fillId="0" borderId="0" xfId="0" applyFont="1" applyBorder="1" applyAlignment="1">
      <alignment horizontal="left" wrapText="1"/>
    </xf>
    <xf numFmtId="0" fontId="0" fillId="43" borderId="43" xfId="0" applyFill="1" applyBorder="1" applyAlignment="1">
      <alignment/>
    </xf>
    <xf numFmtId="0" fontId="98" fillId="0" borderId="43" xfId="0" applyFont="1" applyBorder="1" applyAlignment="1">
      <alignment horizontal="center" vertical="center"/>
    </xf>
    <xf numFmtId="0" fontId="116" fillId="43" borderId="117" xfId="0" applyFont="1" applyFill="1" applyBorder="1" applyAlignment="1">
      <alignment horizontal="center" vertical="center" wrapText="1"/>
    </xf>
    <xf numFmtId="0" fontId="116" fillId="43" borderId="113" xfId="0" applyFont="1" applyFill="1" applyBorder="1" applyAlignment="1">
      <alignment horizontal="center" vertical="center" wrapText="1"/>
    </xf>
    <xf numFmtId="0" fontId="116" fillId="43" borderId="72" xfId="0" applyFont="1" applyFill="1" applyBorder="1" applyAlignment="1">
      <alignment horizontal="center" vertical="center" wrapText="1"/>
    </xf>
    <xf numFmtId="0" fontId="116" fillId="43" borderId="99" xfId="0" applyFont="1" applyFill="1" applyBorder="1" applyAlignment="1">
      <alignment horizontal="center" vertical="center" wrapText="1"/>
    </xf>
    <xf numFmtId="0" fontId="116" fillId="43" borderId="76" xfId="0" applyFont="1" applyFill="1" applyBorder="1" applyAlignment="1">
      <alignment horizontal="center" vertical="center" wrapText="1"/>
    </xf>
    <xf numFmtId="0" fontId="116" fillId="43" borderId="114" xfId="0" applyFont="1" applyFill="1" applyBorder="1" applyAlignment="1">
      <alignment horizontal="center" vertical="center" wrapText="1"/>
    </xf>
    <xf numFmtId="1" fontId="139" fillId="43" borderId="43" xfId="0" applyNumberFormat="1" applyFont="1" applyFill="1" applyBorder="1" applyAlignment="1">
      <alignment horizontal="center" vertical="center" wrapText="1"/>
    </xf>
    <xf numFmtId="0" fontId="131" fillId="0" borderId="0" xfId="0" applyFont="1" applyBorder="1" applyAlignment="1">
      <alignment vertical="top" wrapText="1"/>
    </xf>
    <xf numFmtId="0" fontId="136" fillId="0" borderId="0" xfId="0" applyFont="1" applyBorder="1" applyAlignment="1">
      <alignment horizontal="center"/>
    </xf>
    <xf numFmtId="0" fontId="0" fillId="43" borderId="62" xfId="0" applyFill="1" applyBorder="1" applyAlignment="1">
      <alignment/>
    </xf>
    <xf numFmtId="0" fontId="116" fillId="43" borderId="43" xfId="0" applyFont="1" applyFill="1" applyBorder="1" applyAlignment="1">
      <alignment horizontal="left" wrapText="1"/>
    </xf>
    <xf numFmtId="176" fontId="116" fillId="43" borderId="43" xfId="42" applyNumberFormat="1" applyFont="1" applyFill="1" applyBorder="1" applyAlignment="1" applyProtection="1">
      <alignment horizontal="center" vertical="center"/>
      <protection/>
    </xf>
    <xf numFmtId="176" fontId="116" fillId="43" borderId="43" xfId="42" applyNumberFormat="1" applyFont="1" applyFill="1" applyBorder="1" applyAlignment="1" applyProtection="1">
      <alignment horizontal="right" vertical="center"/>
      <protection/>
    </xf>
    <xf numFmtId="0" fontId="116" fillId="43" borderId="43" xfId="0" applyFont="1" applyFill="1" applyBorder="1" applyAlignment="1">
      <alignment horizontal="center" vertical="center"/>
    </xf>
    <xf numFmtId="0" fontId="115" fillId="0" borderId="62" xfId="0" applyFont="1" applyFill="1" applyBorder="1" applyAlignment="1">
      <alignment horizontal="left" vertical="top" wrapText="1"/>
    </xf>
    <xf numFmtId="0" fontId="115" fillId="0" borderId="44" xfId="0" applyFont="1" applyFill="1" applyBorder="1" applyAlignment="1">
      <alignment horizontal="left" vertical="top" wrapText="1"/>
    </xf>
    <xf numFmtId="0" fontId="140" fillId="43" borderId="43" xfId="0" applyFont="1" applyFill="1" applyBorder="1" applyAlignment="1">
      <alignment horizontal="center" vertical="center" wrapText="1"/>
    </xf>
    <xf numFmtId="0" fontId="115" fillId="43" borderId="43" xfId="0" applyFont="1" applyFill="1" applyBorder="1" applyAlignment="1">
      <alignment horizontal="center" vertical="center"/>
    </xf>
    <xf numFmtId="0" fontId="116" fillId="43" borderId="43" xfId="0" applyFont="1" applyFill="1" applyBorder="1" applyAlignment="1">
      <alignment horizontal="center" vertical="center" wrapText="1"/>
    </xf>
    <xf numFmtId="0" fontId="17" fillId="41" borderId="43" xfId="0" applyFont="1" applyFill="1" applyBorder="1" applyAlignment="1">
      <alignment horizontal="center" wrapText="1"/>
    </xf>
    <xf numFmtId="0" fontId="17" fillId="41" borderId="4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17" fillId="0" borderId="62" xfId="0" applyNumberFormat="1" applyFont="1" applyFill="1" applyBorder="1" applyAlignment="1">
      <alignment horizontal="center" vertical="center"/>
    </xf>
    <xf numFmtId="49" fontId="17" fillId="0" borderId="44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/>
    </xf>
    <xf numFmtId="0" fontId="38" fillId="42" borderId="17" xfId="0" applyFont="1" applyFill="1" applyBorder="1" applyAlignment="1">
      <alignment horizontal="center"/>
    </xf>
    <xf numFmtId="0" fontId="1" fillId="0" borderId="167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7" fillId="42" borderId="17" xfId="0" applyFont="1" applyFill="1" applyBorder="1" applyAlignment="1">
      <alignment horizontal="center" wrapText="1"/>
    </xf>
    <xf numFmtId="0" fontId="38" fillId="41" borderId="43" xfId="0" applyFont="1" applyFill="1" applyBorder="1" applyAlignment="1">
      <alignment horizontal="center"/>
    </xf>
    <xf numFmtId="165" fontId="17" fillId="42" borderId="17" xfId="42" applyFont="1" applyFill="1" applyBorder="1" applyAlignment="1" applyProtection="1">
      <alignment horizontal="center" wrapText="1"/>
      <protection/>
    </xf>
    <xf numFmtId="165" fontId="18" fillId="42" borderId="17" xfId="42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7" fillId="42" borderId="43" xfId="0" applyFont="1" applyFill="1" applyBorder="1" applyAlignment="1">
      <alignment horizontal="center" wrapText="1"/>
    </xf>
    <xf numFmtId="165" fontId="17" fillId="42" borderId="43" xfId="42" applyFont="1" applyFill="1" applyBorder="1" applyAlignment="1" applyProtection="1">
      <alignment horizontal="center" wrapText="1"/>
      <protection/>
    </xf>
    <xf numFmtId="165" fontId="18" fillId="42" borderId="43" xfId="42" applyFont="1" applyFill="1" applyBorder="1" applyAlignment="1" applyProtection="1">
      <alignment horizontal="center" wrapText="1"/>
      <protection/>
    </xf>
    <xf numFmtId="172" fontId="4" fillId="0" borderId="0" xfId="0" applyNumberFormat="1" applyFont="1" applyAlignment="1">
      <alignment horizontal="center"/>
    </xf>
    <xf numFmtId="0" fontId="1" fillId="0" borderId="13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8" fillId="41" borderId="109" xfId="0" applyFont="1" applyFill="1" applyBorder="1" applyAlignment="1">
      <alignment horizontal="center"/>
    </xf>
    <xf numFmtId="0" fontId="17" fillId="41" borderId="44" xfId="0" applyFont="1" applyFill="1" applyBorder="1" applyAlignment="1">
      <alignment horizontal="center"/>
    </xf>
    <xf numFmtId="0" fontId="17" fillId="41" borderId="82" xfId="0" applyFont="1" applyFill="1" applyBorder="1" applyAlignment="1">
      <alignment horizontal="center" wrapText="1"/>
    </xf>
    <xf numFmtId="0" fontId="17" fillId="41" borderId="81" xfId="0" applyFont="1" applyFill="1" applyBorder="1" applyAlignment="1">
      <alignment horizontal="center"/>
    </xf>
    <xf numFmtId="0" fontId="17" fillId="41" borderId="30" xfId="0" applyFont="1" applyFill="1" applyBorder="1" applyAlignment="1">
      <alignment horizontal="center"/>
    </xf>
    <xf numFmtId="0" fontId="17" fillId="41" borderId="8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 wrapText="1"/>
    </xf>
    <xf numFmtId="165" fontId="17" fillId="42" borderId="83" xfId="42" applyFont="1" applyFill="1" applyBorder="1" applyAlignment="1" applyProtection="1">
      <alignment horizontal="center" wrapText="1"/>
      <protection/>
    </xf>
    <xf numFmtId="165" fontId="17" fillId="42" borderId="56" xfId="42" applyFont="1" applyFill="1" applyBorder="1" applyAlignment="1" applyProtection="1">
      <alignment horizontal="center" wrapText="1"/>
      <protection/>
    </xf>
    <xf numFmtId="0" fontId="1" fillId="0" borderId="93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17" fillId="0" borderId="54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left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Arkusz1" xfId="44"/>
    <cellStyle name="Excel_BuiltIn_Comma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142875</xdr:colOff>
      <xdr:row>240</xdr:row>
      <xdr:rowOff>85725</xdr:rowOff>
    </xdr:from>
    <xdr:ext cx="3676650" cy="228600"/>
    <xdr:sp>
      <xdr:nvSpPr>
        <xdr:cNvPr id="1" name="CustomShape 1"/>
        <xdr:cNvSpPr>
          <a:spLocks/>
        </xdr:cNvSpPr>
      </xdr:nvSpPr>
      <xdr:spPr>
        <a:xfrm>
          <a:off x="2152650" y="45977175"/>
          <a:ext cx="3676650" cy="228600"/>
        </a:xfrm>
        <a:custGeom>
          <a:pathLst>
            <a:path h="893" w="11582">
              <a:moveTo>
                <a:pt x="0" y="0"/>
              </a:moveTo>
              <a:lnTo>
                <a:pt x="11582" y="893"/>
              </a:lnTo>
            </a:path>
          </a:pathLst>
        </a:cu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</xdr:colOff>
      <xdr:row>240</xdr:row>
      <xdr:rowOff>38100</xdr:rowOff>
    </xdr:from>
    <xdr:ext cx="3762375" cy="276225"/>
    <xdr:sp>
      <xdr:nvSpPr>
        <xdr:cNvPr id="2" name="CustomShape 1"/>
        <xdr:cNvSpPr>
          <a:spLocks/>
        </xdr:cNvSpPr>
      </xdr:nvSpPr>
      <xdr:spPr>
        <a:xfrm flipH="1">
          <a:off x="2057400" y="45929550"/>
          <a:ext cx="3762375" cy="276225"/>
        </a:xfrm>
        <a:custGeom>
          <a:pathLst>
            <a:path h="778" w="752">
              <a:moveTo>
                <a:pt x="0" y="0"/>
              </a:moveTo>
              <a:lnTo>
                <a:pt x="752" y="778"/>
              </a:lnTo>
            </a:path>
          </a:pathLst>
        </a:cu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152400</xdr:colOff>
      <xdr:row>268</xdr:row>
      <xdr:rowOff>85725</xdr:rowOff>
    </xdr:from>
    <xdr:to>
      <xdr:col>3</xdr:col>
      <xdr:colOff>3495675</xdr:colOff>
      <xdr:row>268</xdr:row>
      <xdr:rowOff>314325</xdr:rowOff>
    </xdr:to>
    <xdr:sp>
      <xdr:nvSpPr>
        <xdr:cNvPr id="3" name="CustomShape 1"/>
        <xdr:cNvSpPr>
          <a:spLocks/>
        </xdr:cNvSpPr>
      </xdr:nvSpPr>
      <xdr:spPr>
        <a:xfrm>
          <a:off x="2162175" y="51663600"/>
          <a:ext cx="3343275" cy="228600"/>
        </a:xfrm>
        <a:custGeom>
          <a:pathLst>
            <a:path h="893" w="11582">
              <a:moveTo>
                <a:pt x="0" y="0"/>
              </a:moveTo>
              <a:lnTo>
                <a:pt x="11582" y="893"/>
              </a:lnTo>
            </a:path>
          </a:pathLst>
        </a:cu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268</xdr:row>
      <xdr:rowOff>57150</xdr:rowOff>
    </xdr:from>
    <xdr:to>
      <xdr:col>3</xdr:col>
      <xdr:colOff>3495675</xdr:colOff>
      <xdr:row>268</xdr:row>
      <xdr:rowOff>314325</xdr:rowOff>
    </xdr:to>
    <xdr:sp>
      <xdr:nvSpPr>
        <xdr:cNvPr id="4" name="CustomShape 1"/>
        <xdr:cNvSpPr>
          <a:spLocks/>
        </xdr:cNvSpPr>
      </xdr:nvSpPr>
      <xdr:spPr>
        <a:xfrm flipH="1">
          <a:off x="2057400" y="51635025"/>
          <a:ext cx="3448050" cy="257175"/>
        </a:xfrm>
        <a:custGeom>
          <a:pathLst>
            <a:path h="778" w="752">
              <a:moveTo>
                <a:pt x="0" y="0"/>
              </a:moveTo>
              <a:lnTo>
                <a:pt x="752" y="778"/>
              </a:lnTo>
            </a:path>
          </a:pathLst>
        </a:cu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SheetLayoutView="100" zoomScalePageLayoutView="0" workbookViewId="0" topLeftCell="A4">
      <selection activeCell="E13" sqref="E13"/>
    </sheetView>
  </sheetViews>
  <sheetFormatPr defaultColWidth="8.7109375" defaultRowHeight="12.75"/>
  <cols>
    <col min="1" max="1" width="8.7109375" style="0" customWidth="1"/>
    <col min="2" max="2" width="50.140625" style="0" customWidth="1"/>
    <col min="3" max="3" width="17.28125" style="0" customWidth="1"/>
    <col min="4" max="5" width="20.140625" style="0" customWidth="1"/>
    <col min="6" max="6" width="12.7109375" style="0" customWidth="1"/>
    <col min="7" max="7" width="13.7109375" style="0" customWidth="1"/>
    <col min="8" max="8" width="13.8515625" style="0" customWidth="1"/>
  </cols>
  <sheetData>
    <row r="1" ht="13.5">
      <c r="F1" s="1" t="s">
        <v>0</v>
      </c>
    </row>
    <row r="2" spans="1:7" ht="13.5">
      <c r="A2" s="2"/>
      <c r="B2" s="2"/>
      <c r="C2" s="2"/>
      <c r="D2" s="2"/>
      <c r="E2" s="3"/>
      <c r="F2" s="1" t="s">
        <v>819</v>
      </c>
      <c r="G2" s="142"/>
    </row>
    <row r="3" spans="1:7" ht="12.75" customHeight="1">
      <c r="A3" s="1527" t="s">
        <v>820</v>
      </c>
      <c r="B3" s="1527"/>
      <c r="C3" s="1527"/>
      <c r="D3" s="1527"/>
      <c r="E3" s="5"/>
      <c r="F3" s="6" t="s">
        <v>804</v>
      </c>
      <c r="G3" s="142"/>
    </row>
    <row r="4" spans="1:7" s="8" customFormat="1" ht="14.25" thickBot="1">
      <c r="A4" s="1527"/>
      <c r="B4" s="1527"/>
      <c r="C4" s="1527"/>
      <c r="D4" s="1527"/>
      <c r="E4" s="7"/>
      <c r="F4" s="6"/>
      <c r="G4" s="7"/>
    </row>
    <row r="5" spans="1:7" s="8" customFormat="1" ht="46.5">
      <c r="A5" s="953" t="s">
        <v>1</v>
      </c>
      <c r="B5" s="954" t="s">
        <v>2</v>
      </c>
      <c r="C5" s="955" t="s">
        <v>629</v>
      </c>
      <c r="D5" s="955" t="s">
        <v>630</v>
      </c>
      <c r="E5" s="955" t="s">
        <v>821</v>
      </c>
      <c r="F5" s="955" t="s">
        <v>3</v>
      </c>
      <c r="G5" s="956" t="s">
        <v>4</v>
      </c>
    </row>
    <row r="6" spans="1:7" ht="15.75" thickBot="1">
      <c r="A6" s="957" t="s">
        <v>5</v>
      </c>
      <c r="B6" s="958" t="s">
        <v>6</v>
      </c>
      <c r="C6" s="959" t="s">
        <v>7</v>
      </c>
      <c r="D6" s="959" t="s">
        <v>8</v>
      </c>
      <c r="E6" s="959" t="s">
        <v>9</v>
      </c>
      <c r="F6" s="959" t="s">
        <v>10</v>
      </c>
      <c r="G6" s="960" t="s">
        <v>11</v>
      </c>
    </row>
    <row r="7" spans="1:7" ht="15.75" thickTop="1">
      <c r="A7" s="961"/>
      <c r="B7" s="962"/>
      <c r="C7" s="963"/>
      <c r="D7" s="964"/>
      <c r="E7" s="983"/>
      <c r="F7" s="984"/>
      <c r="G7" s="985"/>
    </row>
    <row r="8" spans="1:7" ht="15">
      <c r="A8" s="965" t="s">
        <v>12</v>
      </c>
      <c r="B8" s="986" t="s">
        <v>13</v>
      </c>
      <c r="C8" s="987">
        <v>50000</v>
      </c>
      <c r="D8" s="987">
        <v>1009022.21</v>
      </c>
      <c r="E8" s="988">
        <v>1056717.65</v>
      </c>
      <c r="F8" s="989">
        <f aca="true" t="shared" si="0" ref="F8:F13">E8/D8</f>
        <v>1.047268969431307</v>
      </c>
      <c r="G8" s="990">
        <f>E8/E32</f>
        <v>0.010507734428123907</v>
      </c>
    </row>
    <row r="9" spans="1:7" ht="15">
      <c r="A9" s="965" t="s">
        <v>14</v>
      </c>
      <c r="B9" s="984" t="s">
        <v>15</v>
      </c>
      <c r="C9" s="987">
        <v>4000</v>
      </c>
      <c r="D9" s="987">
        <v>4000</v>
      </c>
      <c r="E9" s="991">
        <v>4814.57</v>
      </c>
      <c r="F9" s="989">
        <f t="shared" si="0"/>
        <v>1.2036425</v>
      </c>
      <c r="G9" s="990">
        <f>E9/E32</f>
        <v>4.787487267352118E-05</v>
      </c>
    </row>
    <row r="10" spans="1:7" ht="15">
      <c r="A10" s="966">
        <v>600</v>
      </c>
      <c r="B10" s="984" t="s">
        <v>16</v>
      </c>
      <c r="C10" s="987">
        <v>2938000</v>
      </c>
      <c r="D10" s="987">
        <v>3836735.7</v>
      </c>
      <c r="E10" s="988">
        <v>2311521.98</v>
      </c>
      <c r="F10" s="989">
        <f t="shared" si="0"/>
        <v>0.6024709963732972</v>
      </c>
      <c r="G10" s="990">
        <f>E10/E32</f>
        <v>0.022985192961063102</v>
      </c>
    </row>
    <row r="11" spans="1:8" ht="15">
      <c r="A11" s="967">
        <v>700</v>
      </c>
      <c r="B11" s="984" t="s">
        <v>18</v>
      </c>
      <c r="C11" s="987">
        <v>3074753.29</v>
      </c>
      <c r="D11" s="987">
        <v>3507973.48</v>
      </c>
      <c r="E11" s="988">
        <v>3546766.74</v>
      </c>
      <c r="F11" s="989">
        <f t="shared" si="0"/>
        <v>1.0110585955741034</v>
      </c>
      <c r="G11" s="990">
        <f>E11/E32</f>
        <v>0.035268156051356574</v>
      </c>
      <c r="H11" s="968"/>
    </row>
    <row r="12" spans="1:8" ht="15">
      <c r="A12" s="967">
        <v>710</v>
      </c>
      <c r="B12" s="984" t="s">
        <v>19</v>
      </c>
      <c r="C12" s="987">
        <v>800</v>
      </c>
      <c r="D12" s="987">
        <v>800</v>
      </c>
      <c r="E12" s="988">
        <v>800</v>
      </c>
      <c r="F12" s="989">
        <f t="shared" si="0"/>
        <v>1</v>
      </c>
      <c r="G12" s="990">
        <f>E12/E32</f>
        <v>7.954998709919462E-06</v>
      </c>
      <c r="H12" s="968"/>
    </row>
    <row r="13" spans="1:7" ht="15">
      <c r="A13" s="967">
        <v>750</v>
      </c>
      <c r="B13" s="984" t="s">
        <v>20</v>
      </c>
      <c r="C13" s="987">
        <v>151167</v>
      </c>
      <c r="D13" s="987">
        <v>179837</v>
      </c>
      <c r="E13" s="988">
        <v>292950.31</v>
      </c>
      <c r="F13" s="989">
        <f t="shared" si="0"/>
        <v>1.6289768512597518</v>
      </c>
      <c r="G13" s="990">
        <f>E13/E32</f>
        <v>0.002913024172650633</v>
      </c>
    </row>
    <row r="14" spans="1:7" ht="15">
      <c r="A14" s="967">
        <v>751</v>
      </c>
      <c r="B14" s="992" t="s">
        <v>21</v>
      </c>
      <c r="C14" s="987"/>
      <c r="D14" s="987"/>
      <c r="E14" s="988"/>
      <c r="F14" s="989"/>
      <c r="G14" s="990"/>
    </row>
    <row r="15" spans="1:7" ht="15">
      <c r="A15" s="967"/>
      <c r="B15" s="992" t="s">
        <v>22</v>
      </c>
      <c r="C15" s="987">
        <v>3486</v>
      </c>
      <c r="D15" s="987">
        <v>102438</v>
      </c>
      <c r="E15" s="988">
        <v>99278.2</v>
      </c>
      <c r="F15" s="989">
        <f>E15/D15</f>
        <v>0.969154024873582</v>
      </c>
      <c r="G15" s="990">
        <f>E15/E32</f>
        <v>0.0009871974411539079</v>
      </c>
    </row>
    <row r="16" spans="1:7" ht="15">
      <c r="A16" s="967">
        <v>752</v>
      </c>
      <c r="B16" s="992" t="s">
        <v>23</v>
      </c>
      <c r="C16" s="987">
        <v>600</v>
      </c>
      <c r="D16" s="987">
        <v>300</v>
      </c>
      <c r="E16" s="988">
        <v>300</v>
      </c>
      <c r="F16" s="989">
        <f>E16/D16</f>
        <v>1</v>
      </c>
      <c r="G16" s="990">
        <f>E16/E32</f>
        <v>2.9831245162197986E-06</v>
      </c>
    </row>
    <row r="17" spans="1:7" ht="15" hidden="1">
      <c r="A17" s="967">
        <v>754</v>
      </c>
      <c r="B17" s="984" t="s">
        <v>24</v>
      </c>
      <c r="C17" s="987"/>
      <c r="D17" s="987"/>
      <c r="E17" s="988"/>
      <c r="F17" s="989" t="e">
        <f>E17/D17</f>
        <v>#DIV/0!</v>
      </c>
      <c r="G17" s="990"/>
    </row>
    <row r="18" spans="1:7" ht="15" hidden="1">
      <c r="A18" s="967"/>
      <c r="B18" s="984" t="s">
        <v>25</v>
      </c>
      <c r="C18" s="987">
        <v>0</v>
      </c>
      <c r="D18" s="987">
        <v>0</v>
      </c>
      <c r="E18" s="988">
        <v>0</v>
      </c>
      <c r="F18" s="989" t="e">
        <f>E18/D18</f>
        <v>#DIV/0!</v>
      </c>
      <c r="G18" s="990">
        <f>E18/E32</f>
        <v>0</v>
      </c>
    </row>
    <row r="19" spans="1:7" ht="15">
      <c r="A19" s="967">
        <v>756</v>
      </c>
      <c r="B19" s="984" t="s">
        <v>26</v>
      </c>
      <c r="C19" s="987"/>
      <c r="D19" s="987"/>
      <c r="E19" s="988"/>
      <c r="F19" s="989"/>
      <c r="G19" s="990"/>
    </row>
    <row r="20" spans="1:7" ht="15">
      <c r="A20" s="967"/>
      <c r="B20" s="984" t="s">
        <v>27</v>
      </c>
      <c r="C20" s="987"/>
      <c r="D20" s="987"/>
      <c r="E20" s="988"/>
      <c r="F20" s="989"/>
      <c r="G20" s="990"/>
    </row>
    <row r="21" spans="1:7" ht="15">
      <c r="A21" s="967"/>
      <c r="B21" s="984" t="s">
        <v>28</v>
      </c>
      <c r="C21" s="987">
        <v>37722043</v>
      </c>
      <c r="D21" s="987">
        <v>35585572.52</v>
      </c>
      <c r="E21" s="988">
        <v>35061021.77</v>
      </c>
      <c r="F21" s="989">
        <f>E21/D21</f>
        <v>0.9852594545245776</v>
      </c>
      <c r="G21" s="990">
        <f>E21/E32</f>
        <v>0.34863797868601026</v>
      </c>
    </row>
    <row r="22" spans="1:7" ht="15" hidden="1">
      <c r="A22" s="969">
        <v>757</v>
      </c>
      <c r="B22" s="986" t="s">
        <v>29</v>
      </c>
      <c r="C22" s="987">
        <v>0</v>
      </c>
      <c r="D22" s="987">
        <v>0</v>
      </c>
      <c r="E22" s="993">
        <v>0</v>
      </c>
      <c r="F22" s="989" t="s">
        <v>17</v>
      </c>
      <c r="G22" s="990">
        <f>E22/E32</f>
        <v>0</v>
      </c>
    </row>
    <row r="23" spans="1:7" ht="15">
      <c r="A23" s="969">
        <v>758</v>
      </c>
      <c r="B23" s="986" t="s">
        <v>30</v>
      </c>
      <c r="C23" s="987">
        <v>16983882</v>
      </c>
      <c r="D23" s="987">
        <v>17427221.48</v>
      </c>
      <c r="E23" s="993">
        <v>19892978.48</v>
      </c>
      <c r="F23" s="989">
        <f>E23/D23</f>
        <v>1.141488819823044</v>
      </c>
      <c r="G23" s="990">
        <f>E23/E32</f>
        <v>0.19781077268106953</v>
      </c>
    </row>
    <row r="24" spans="1:7" ht="15">
      <c r="A24" s="969">
        <v>801</v>
      </c>
      <c r="B24" s="986" t="s">
        <v>31</v>
      </c>
      <c r="C24" s="987">
        <v>1144108.38</v>
      </c>
      <c r="D24" s="987">
        <v>1368311.84</v>
      </c>
      <c r="E24" s="993">
        <v>1384430.6</v>
      </c>
      <c r="F24" s="989">
        <f>E24/D24</f>
        <v>1.0117800340016059</v>
      </c>
      <c r="G24" s="990">
        <f>E24/E32</f>
        <v>0.013766429546216286</v>
      </c>
    </row>
    <row r="25" spans="1:7" ht="15" hidden="1">
      <c r="A25" s="969">
        <v>851</v>
      </c>
      <c r="B25" s="986" t="s">
        <v>188</v>
      </c>
      <c r="C25" s="987">
        <v>0</v>
      </c>
      <c r="D25" s="987">
        <v>0</v>
      </c>
      <c r="E25" s="993">
        <v>0</v>
      </c>
      <c r="F25" s="989" t="s">
        <v>17</v>
      </c>
      <c r="G25" s="990">
        <f>E25/E32</f>
        <v>0</v>
      </c>
    </row>
    <row r="26" spans="1:7" ht="15">
      <c r="A26" s="969">
        <v>852</v>
      </c>
      <c r="B26" s="986" t="s">
        <v>32</v>
      </c>
      <c r="C26" s="987">
        <v>748743</v>
      </c>
      <c r="D26" s="987">
        <v>941544</v>
      </c>
      <c r="E26" s="993">
        <v>906056.77</v>
      </c>
      <c r="F26" s="989">
        <f aca="true" t="shared" si="1" ref="F26:F32">E26/D26</f>
        <v>0.9623095362510939</v>
      </c>
      <c r="G26" s="990">
        <f>E26/E32</f>
        <v>0.009009600545579744</v>
      </c>
    </row>
    <row r="27" spans="1:7" ht="15">
      <c r="A27" s="969">
        <v>854</v>
      </c>
      <c r="B27" s="986" t="s">
        <v>33</v>
      </c>
      <c r="C27" s="987">
        <v>229226</v>
      </c>
      <c r="D27" s="987">
        <v>237610</v>
      </c>
      <c r="E27" s="993">
        <v>106024.51</v>
      </c>
      <c r="F27" s="989">
        <f t="shared" si="1"/>
        <v>0.4462123227136905</v>
      </c>
      <c r="G27" s="990">
        <f>E27/E32</f>
        <v>0.0010542810503373038</v>
      </c>
    </row>
    <row r="28" spans="1:7" ht="15">
      <c r="A28" s="969">
        <v>855</v>
      </c>
      <c r="B28" s="986" t="s">
        <v>627</v>
      </c>
      <c r="C28" s="987">
        <v>26045511</v>
      </c>
      <c r="D28" s="987">
        <v>25221340</v>
      </c>
      <c r="E28" s="970">
        <v>25187712.59</v>
      </c>
      <c r="F28" s="989">
        <f t="shared" si="1"/>
        <v>0.9986667080337523</v>
      </c>
      <c r="G28" s="990">
        <f>E28/E32</f>
        <v>0.25046027644909025</v>
      </c>
    </row>
    <row r="29" spans="1:7" ht="15">
      <c r="A29" s="969">
        <v>900</v>
      </c>
      <c r="B29" s="986" t="s">
        <v>34</v>
      </c>
      <c r="C29" s="987">
        <v>7213000</v>
      </c>
      <c r="D29" s="987">
        <v>10167136.34</v>
      </c>
      <c r="E29" s="970">
        <v>10150432.9</v>
      </c>
      <c r="F29" s="989">
        <f t="shared" si="1"/>
        <v>0.9983571145855216</v>
      </c>
      <c r="G29" s="990">
        <f>E29/E$32</f>
        <v>0.10093335078078008</v>
      </c>
    </row>
    <row r="30" spans="1:7" s="972" customFormat="1" ht="15">
      <c r="A30" s="969">
        <v>921</v>
      </c>
      <c r="B30" s="986" t="s">
        <v>35</v>
      </c>
      <c r="C30" s="987">
        <v>314000</v>
      </c>
      <c r="D30" s="987">
        <v>314119</v>
      </c>
      <c r="E30" s="971">
        <v>525599.2</v>
      </c>
      <c r="F30" s="989">
        <f t="shared" si="1"/>
        <v>1.6732486732735046</v>
      </c>
      <c r="G30" s="990">
        <f>E30/E$32</f>
        <v>0.005226426197418376</v>
      </c>
    </row>
    <row r="31" spans="1:7" s="972" customFormat="1" ht="15">
      <c r="A31" s="973">
        <v>926</v>
      </c>
      <c r="B31" s="974" t="s">
        <v>628</v>
      </c>
      <c r="C31" s="987">
        <v>130000</v>
      </c>
      <c r="D31" s="987">
        <v>30000</v>
      </c>
      <c r="E31" s="971">
        <v>38292</v>
      </c>
      <c r="F31" s="994">
        <f t="shared" si="1"/>
        <v>1.2764</v>
      </c>
      <c r="G31" s="975">
        <f>E31/E32</f>
        <v>0.00038076601325029506</v>
      </c>
    </row>
    <row r="32" spans="1:7" s="972" customFormat="1" ht="17.25" thickBot="1">
      <c r="A32" s="976"/>
      <c r="B32" s="977" t="s">
        <v>36</v>
      </c>
      <c r="C32" s="978">
        <f>SUM(C8:C31)</f>
        <v>96753319.67</v>
      </c>
      <c r="D32" s="979">
        <f>SUM(D8:D31)</f>
        <v>99933961.57000001</v>
      </c>
      <c r="E32" s="980">
        <f>SUM(E7:E31)</f>
        <v>100565698.27000001</v>
      </c>
      <c r="F32" s="981">
        <f t="shared" si="1"/>
        <v>1.0063215416468554</v>
      </c>
      <c r="G32" s="982">
        <f>SUM(G8:G31)</f>
        <v>1</v>
      </c>
    </row>
  </sheetData>
  <sheetProtection selectLockedCells="1" selectUnlockedCells="1"/>
  <mergeCells count="1">
    <mergeCell ref="A3:D4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zoomScalePageLayoutView="0" workbookViewId="0" topLeftCell="A10">
      <selection activeCell="H30" sqref="H30"/>
    </sheetView>
  </sheetViews>
  <sheetFormatPr defaultColWidth="9.140625" defaultRowHeight="12.75"/>
  <cols>
    <col min="1" max="1" width="4.8515625" style="14" customWidth="1"/>
    <col min="2" max="2" width="44.57421875" style="138" customWidth="1"/>
    <col min="3" max="3" width="6.57421875" style="18" customWidth="1"/>
    <col min="4" max="5" width="8.8515625" style="15" customWidth="1"/>
    <col min="6" max="6" width="17.421875" style="139" customWidth="1"/>
    <col min="7" max="7" width="17.28125" style="139" customWidth="1"/>
    <col min="8" max="8" width="18.421875" style="140" customWidth="1"/>
    <col min="9" max="9" width="12.140625" style="139" customWidth="1"/>
    <col min="10" max="10" width="0" style="141" hidden="1" customWidth="1"/>
    <col min="11" max="16384" width="9.140625" style="141" customWidth="1"/>
  </cols>
  <sheetData>
    <row r="1" spans="1:8" ht="15">
      <c r="A1" s="1"/>
      <c r="B1" s="205"/>
      <c r="C1" s="179"/>
      <c r="D1" s="5"/>
      <c r="E1" s="5"/>
      <c r="F1" s="206"/>
      <c r="G1" s="206"/>
      <c r="H1" s="1" t="s">
        <v>299</v>
      </c>
    </row>
    <row r="2" spans="1:8" ht="15">
      <c r="A2" s="1"/>
      <c r="B2" s="205"/>
      <c r="C2" s="179"/>
      <c r="D2" s="5"/>
      <c r="E2" s="5"/>
      <c r="F2" s="206"/>
      <c r="G2" s="206"/>
      <c r="H2" s="1" t="s">
        <v>819</v>
      </c>
    </row>
    <row r="3" spans="1:8" ht="15">
      <c r="A3" s="1"/>
      <c r="B3" s="205"/>
      <c r="C3" s="179"/>
      <c r="D3" s="5"/>
      <c r="E3" s="5"/>
      <c r="F3" s="206"/>
      <c r="G3" s="206"/>
      <c r="H3" s="6" t="s">
        <v>804</v>
      </c>
    </row>
    <row r="4" spans="1:8" ht="15">
      <c r="A4" s="1"/>
      <c r="B4" s="205"/>
      <c r="C4" s="179"/>
      <c r="D4" s="5"/>
      <c r="E4" s="5"/>
      <c r="F4" s="206"/>
      <c r="G4" s="206"/>
      <c r="H4" s="6"/>
    </row>
    <row r="5" spans="1:9" ht="15">
      <c r="A5" s="1"/>
      <c r="B5" s="1583" t="s">
        <v>861</v>
      </c>
      <c r="C5" s="1583"/>
      <c r="D5" s="1583"/>
      <c r="E5" s="1583"/>
      <c r="F5" s="1583"/>
      <c r="G5" s="1583"/>
      <c r="H5" s="1583"/>
      <c r="I5" s="1583"/>
    </row>
    <row r="6" spans="1:9" ht="15">
      <c r="A6" s="1"/>
      <c r="B6" s="256"/>
      <c r="C6" s="256"/>
      <c r="D6" s="256"/>
      <c r="E6" s="256"/>
      <c r="F6" s="256"/>
      <c r="G6" s="256"/>
      <c r="H6" s="256"/>
      <c r="I6" s="256"/>
    </row>
    <row r="7" spans="1:8" ht="15">
      <c r="A7" s="257"/>
      <c r="B7" s="299" t="s">
        <v>325</v>
      </c>
      <c r="C7" s="258"/>
      <c r="D7" s="258"/>
      <c r="E7" s="258"/>
      <c r="F7" s="258"/>
      <c r="G7" s="206"/>
      <c r="H7" s="6"/>
    </row>
    <row r="8" spans="1:9" ht="15">
      <c r="A8" s="1685" t="s">
        <v>196</v>
      </c>
      <c r="B8" s="1684" t="s">
        <v>313</v>
      </c>
      <c r="C8" s="1685" t="s">
        <v>170</v>
      </c>
      <c r="D8" s="1685" t="s">
        <v>139</v>
      </c>
      <c r="E8" s="1699" t="s">
        <v>39</v>
      </c>
      <c r="F8" s="1684" t="s">
        <v>631</v>
      </c>
      <c r="G8" s="1704" t="s">
        <v>175</v>
      </c>
      <c r="H8" s="1705" t="s">
        <v>42</v>
      </c>
      <c r="I8" s="1706" t="s">
        <v>44</v>
      </c>
    </row>
    <row r="9" spans="1:9" ht="27.75" customHeight="1">
      <c r="A9" s="1685"/>
      <c r="B9" s="1684"/>
      <c r="C9" s="1685"/>
      <c r="D9" s="1685"/>
      <c r="E9" s="1685"/>
      <c r="F9" s="1684"/>
      <c r="G9" s="1704"/>
      <c r="H9" s="1705"/>
      <c r="I9" s="1705"/>
    </row>
    <row r="10" spans="1:9" ht="15">
      <c r="A10" s="281">
        <v>1</v>
      </c>
      <c r="B10" s="282">
        <v>2</v>
      </c>
      <c r="C10" s="281">
        <v>3</v>
      </c>
      <c r="D10" s="281">
        <v>4</v>
      </c>
      <c r="E10" s="281">
        <v>5</v>
      </c>
      <c r="F10" s="281">
        <v>6</v>
      </c>
      <c r="G10" s="313">
        <v>7</v>
      </c>
      <c r="H10" s="313">
        <v>8</v>
      </c>
      <c r="I10" s="284">
        <v>9</v>
      </c>
    </row>
    <row r="11" spans="1:9" ht="15">
      <c r="A11" s="260">
        <v>1</v>
      </c>
      <c r="B11" s="300" t="s">
        <v>314</v>
      </c>
      <c r="C11" s="267">
        <v>900</v>
      </c>
      <c r="D11" s="263" t="s">
        <v>320</v>
      </c>
      <c r="E11" s="263" t="s">
        <v>76</v>
      </c>
      <c r="F11" s="350">
        <v>3000000</v>
      </c>
      <c r="G11" s="350">
        <v>4500000</v>
      </c>
      <c r="H11" s="350">
        <v>3563460.4</v>
      </c>
      <c r="I11" s="349">
        <f>H11/G11*100</f>
        <v>79.18800888888889</v>
      </c>
    </row>
    <row r="12" spans="1:9" ht="15">
      <c r="A12" s="264"/>
      <c r="B12" s="352" t="s">
        <v>254</v>
      </c>
      <c r="C12" s="264"/>
      <c r="D12" s="266"/>
      <c r="E12" s="266"/>
      <c r="F12" s="298">
        <f>SUM(F11)</f>
        <v>3000000</v>
      </c>
      <c r="G12" s="298">
        <f>SUM(G11)</f>
        <v>4500000</v>
      </c>
      <c r="H12" s="298">
        <f>SUM(H11)</f>
        <v>3563460.4</v>
      </c>
      <c r="I12" s="311">
        <f>H11/G12*100</f>
        <v>79.18800888888889</v>
      </c>
    </row>
    <row r="13" spans="1:9" ht="15">
      <c r="A13" s="276"/>
      <c r="B13" s="277" t="s">
        <v>212</v>
      </c>
      <c r="C13" s="278"/>
      <c r="D13" s="279"/>
      <c r="E13" s="279"/>
      <c r="F13" s="675">
        <f>F11</f>
        <v>3000000</v>
      </c>
      <c r="G13" s="675">
        <f>G11</f>
        <v>4500000</v>
      </c>
      <c r="H13" s="415">
        <f>H11</f>
        <v>3563460.4</v>
      </c>
      <c r="I13" s="415">
        <f>I11</f>
        <v>79.18800888888889</v>
      </c>
    </row>
    <row r="14" spans="1:9" ht="15">
      <c r="A14" s="1"/>
      <c r="B14" s="205"/>
      <c r="C14" s="179"/>
      <c r="D14" s="5"/>
      <c r="E14" s="5"/>
      <c r="F14" s="206"/>
      <c r="G14" s="206"/>
      <c r="H14" s="147"/>
      <c r="I14" s="207"/>
    </row>
    <row r="15" spans="1:9" ht="15">
      <c r="A15" s="141"/>
      <c r="B15" s="259" t="s">
        <v>318</v>
      </c>
      <c r="C15" s="141"/>
      <c r="D15" s="141"/>
      <c r="E15" s="141"/>
      <c r="F15" s="141"/>
      <c r="G15" s="141"/>
      <c r="H15" s="141"/>
      <c r="I15" s="148"/>
    </row>
    <row r="16" spans="1:9" s="149" customFormat="1" ht="18.75" customHeight="1">
      <c r="A16" s="1694" t="s">
        <v>196</v>
      </c>
      <c r="B16" s="1698" t="s">
        <v>2</v>
      </c>
      <c r="C16" s="1694" t="s">
        <v>170</v>
      </c>
      <c r="D16" s="1694" t="s">
        <v>139</v>
      </c>
      <c r="E16" s="1695" t="s">
        <v>39</v>
      </c>
      <c r="F16" s="1684" t="s">
        <v>631</v>
      </c>
      <c r="G16" s="1698" t="s">
        <v>175</v>
      </c>
      <c r="H16" s="1700" t="s">
        <v>42</v>
      </c>
      <c r="I16" s="1701" t="s">
        <v>44</v>
      </c>
    </row>
    <row r="17" spans="1:9" s="151" customFormat="1" ht="43.5" customHeight="1">
      <c r="A17" s="1694"/>
      <c r="B17" s="1698"/>
      <c r="C17" s="1694"/>
      <c r="D17" s="1694"/>
      <c r="E17" s="1695"/>
      <c r="F17" s="1684"/>
      <c r="G17" s="1698"/>
      <c r="H17" s="1700"/>
      <c r="I17" s="1700"/>
    </row>
    <row r="18" spans="1:9" s="155" customFormat="1" ht="18.75" customHeight="1">
      <c r="A18" s="303">
        <v>1</v>
      </c>
      <c r="B18" s="304">
        <v>2</v>
      </c>
      <c r="C18" s="303">
        <v>3</v>
      </c>
      <c r="D18" s="303">
        <v>4</v>
      </c>
      <c r="E18" s="313">
        <v>5</v>
      </c>
      <c r="F18" s="313">
        <v>6</v>
      </c>
      <c r="G18" s="313">
        <v>7</v>
      </c>
      <c r="H18" s="313">
        <v>8</v>
      </c>
      <c r="I18" s="284">
        <v>9</v>
      </c>
    </row>
    <row r="19" spans="1:9" s="160" customFormat="1" ht="15">
      <c r="A19" s="1686">
        <v>1</v>
      </c>
      <c r="B19" s="1696" t="s">
        <v>344</v>
      </c>
      <c r="C19" s="1690" t="s">
        <v>319</v>
      </c>
      <c r="D19" s="1692" t="s">
        <v>320</v>
      </c>
      <c r="E19" s="263" t="s">
        <v>346</v>
      </c>
      <c r="F19" s="375">
        <v>58830</v>
      </c>
      <c r="G19" s="375">
        <v>58830</v>
      </c>
      <c r="H19" s="176">
        <v>48029.92</v>
      </c>
      <c r="I19" s="159">
        <f>H19/G19</f>
        <v>0.8164188339282679</v>
      </c>
    </row>
    <row r="20" spans="1:9" s="160" customFormat="1" ht="15">
      <c r="A20" s="1687"/>
      <c r="B20" s="1697"/>
      <c r="C20" s="1691"/>
      <c r="D20" s="1693"/>
      <c r="E20" s="263" t="s">
        <v>347</v>
      </c>
      <c r="F20" s="375">
        <v>4488</v>
      </c>
      <c r="G20" s="375">
        <v>4488</v>
      </c>
      <c r="H20" s="176">
        <v>3664.83</v>
      </c>
      <c r="I20" s="159">
        <f>H20/G20</f>
        <v>0.8165842245989304</v>
      </c>
    </row>
    <row r="21" spans="1:9" s="160" customFormat="1" ht="15">
      <c r="A21" s="286">
        <v>2</v>
      </c>
      <c r="B21" s="348" t="s">
        <v>351</v>
      </c>
      <c r="C21" s="301" t="s">
        <v>319</v>
      </c>
      <c r="D21" s="302" t="s">
        <v>320</v>
      </c>
      <c r="E21" s="263" t="s">
        <v>350</v>
      </c>
      <c r="F21" s="375">
        <v>12920</v>
      </c>
      <c r="G21" s="375">
        <v>26647</v>
      </c>
      <c r="H21" s="176">
        <v>20065.2</v>
      </c>
      <c r="I21" s="159">
        <f aca="true" t="shared" si="0" ref="I21:I28">H21/G21</f>
        <v>0.75300033774909</v>
      </c>
    </row>
    <row r="22" spans="1:9" s="160" customFormat="1" ht="15">
      <c r="A22" s="1686">
        <v>3</v>
      </c>
      <c r="B22" s="1688" t="s">
        <v>352</v>
      </c>
      <c r="C22" s="1690" t="s">
        <v>319</v>
      </c>
      <c r="D22" s="1692" t="s">
        <v>320</v>
      </c>
      <c r="E22" s="263" t="s">
        <v>348</v>
      </c>
      <c r="F22" s="375">
        <v>11181</v>
      </c>
      <c r="G22" s="375">
        <v>11181</v>
      </c>
      <c r="H22" s="176">
        <v>7904.07</v>
      </c>
      <c r="I22" s="159">
        <f t="shared" si="0"/>
        <v>0.7069197746176549</v>
      </c>
    </row>
    <row r="23" spans="1:9" s="160" customFormat="1" ht="15">
      <c r="A23" s="1687"/>
      <c r="B23" s="1689"/>
      <c r="C23" s="1691"/>
      <c r="D23" s="1693"/>
      <c r="E23" s="263" t="s">
        <v>349</v>
      </c>
      <c r="F23" s="375">
        <v>1551</v>
      </c>
      <c r="G23" s="375">
        <v>1551</v>
      </c>
      <c r="H23" s="176">
        <v>1096.56</v>
      </c>
      <c r="I23" s="159">
        <f t="shared" si="0"/>
        <v>0.7070019342359768</v>
      </c>
    </row>
    <row r="24" spans="1:9" s="160" customFormat="1" ht="15">
      <c r="A24" s="286">
        <v>4</v>
      </c>
      <c r="B24" s="348" t="s">
        <v>353</v>
      </c>
      <c r="C24" s="301" t="s">
        <v>319</v>
      </c>
      <c r="D24" s="302" t="s">
        <v>320</v>
      </c>
      <c r="E24" s="263" t="s">
        <v>354</v>
      </c>
      <c r="F24" s="350">
        <v>7208</v>
      </c>
      <c r="G24" s="350">
        <v>4208</v>
      </c>
      <c r="H24" s="176">
        <v>3364.5</v>
      </c>
      <c r="I24" s="159">
        <f t="shared" si="0"/>
        <v>0.7995484790874525</v>
      </c>
    </row>
    <row r="25" spans="1:9" s="160" customFormat="1" ht="27">
      <c r="A25" s="286">
        <v>5</v>
      </c>
      <c r="B25" s="348" t="s">
        <v>693</v>
      </c>
      <c r="C25" s="301" t="s">
        <v>319</v>
      </c>
      <c r="D25" s="302" t="s">
        <v>320</v>
      </c>
      <c r="E25" s="263" t="s">
        <v>321</v>
      </c>
      <c r="F25" s="350">
        <v>2897604</v>
      </c>
      <c r="G25" s="672">
        <v>4897604</v>
      </c>
      <c r="H25" s="176">
        <v>4876162.36</v>
      </c>
      <c r="I25" s="159">
        <f t="shared" si="0"/>
        <v>0.9956220143564078</v>
      </c>
    </row>
    <row r="26" spans="1:9" s="160" customFormat="1" ht="15">
      <c r="A26" s="286">
        <v>6</v>
      </c>
      <c r="B26" s="348" t="s">
        <v>380</v>
      </c>
      <c r="C26" s="301" t="s">
        <v>319</v>
      </c>
      <c r="D26" s="302" t="s">
        <v>320</v>
      </c>
      <c r="E26" s="263" t="s">
        <v>381</v>
      </c>
      <c r="F26" s="350">
        <v>548</v>
      </c>
      <c r="G26" s="672">
        <v>548</v>
      </c>
      <c r="H26" s="176">
        <v>0</v>
      </c>
      <c r="I26" s="159">
        <f t="shared" si="0"/>
        <v>0</v>
      </c>
    </row>
    <row r="27" spans="1:9" s="160" customFormat="1" ht="15">
      <c r="A27" s="260">
        <v>7</v>
      </c>
      <c r="B27" s="261" t="s">
        <v>694</v>
      </c>
      <c r="C27" s="1165" t="s">
        <v>319</v>
      </c>
      <c r="D27" s="1166" t="s">
        <v>320</v>
      </c>
      <c r="E27" s="1166" t="s">
        <v>695</v>
      </c>
      <c r="F27" s="1184">
        <v>4305</v>
      </c>
      <c r="G27" s="1185">
        <v>4305</v>
      </c>
      <c r="H27" s="412">
        <v>287.1</v>
      </c>
      <c r="I27" s="403">
        <f t="shared" si="0"/>
        <v>0.06668989547038329</v>
      </c>
    </row>
    <row r="28" spans="1:9" s="160" customFormat="1" ht="15">
      <c r="A28" s="260">
        <v>8</v>
      </c>
      <c r="B28" s="261" t="s">
        <v>355</v>
      </c>
      <c r="C28" s="262" t="s">
        <v>319</v>
      </c>
      <c r="D28" s="263" t="s">
        <v>320</v>
      </c>
      <c r="E28" s="263" t="s">
        <v>356</v>
      </c>
      <c r="F28" s="350">
        <v>1365</v>
      </c>
      <c r="G28" s="1518">
        <v>1365</v>
      </c>
      <c r="H28" s="410">
        <v>449</v>
      </c>
      <c r="I28" s="215">
        <f t="shared" si="0"/>
        <v>0.32893772893772893</v>
      </c>
    </row>
    <row r="29" spans="1:9" s="168" customFormat="1" ht="15.75">
      <c r="A29" s="351"/>
      <c r="B29" s="352" t="s">
        <v>254</v>
      </c>
      <c r="C29" s="351"/>
      <c r="D29" s="353"/>
      <c r="E29" s="353"/>
      <c r="F29" s="673">
        <f>SUM(F19:F28)</f>
        <v>3000000</v>
      </c>
      <c r="G29" s="673">
        <f>SUM(G19:G28)</f>
        <v>5010727</v>
      </c>
      <c r="H29" s="1186">
        <f>SUM(H19:H28)</f>
        <v>4961023.54</v>
      </c>
      <c r="I29" s="1187">
        <f>H29/G29</f>
        <v>0.990080589104136</v>
      </c>
    </row>
    <row r="30" spans="1:9" s="177" customFormat="1" ht="14.25" customHeight="1">
      <c r="A30" s="305"/>
      <c r="B30" s="306" t="s">
        <v>212</v>
      </c>
      <c r="C30" s="307"/>
      <c r="D30" s="308"/>
      <c r="E30" s="308"/>
      <c r="F30" s="674">
        <f>F29</f>
        <v>3000000</v>
      </c>
      <c r="G30" s="674">
        <f>SUM(G29)</f>
        <v>5010727</v>
      </c>
      <c r="H30" s="309">
        <f>H29</f>
        <v>4961023.54</v>
      </c>
      <c r="I30" s="310">
        <f>H30/G30</f>
        <v>0.990080589104136</v>
      </c>
    </row>
    <row r="31" spans="1:9" ht="15" hidden="1">
      <c r="A31" s="1"/>
      <c r="B31" s="178"/>
      <c r="C31" s="179"/>
      <c r="D31" s="5"/>
      <c r="E31" s="5"/>
      <c r="F31" s="180"/>
      <c r="G31" s="180"/>
      <c r="H31" s="147"/>
      <c r="I31" s="180"/>
    </row>
    <row r="32" spans="1:9" ht="30" customHeight="1">
      <c r="A32" s="1"/>
      <c r="B32" s="1703" t="s">
        <v>862</v>
      </c>
      <c r="C32" s="1703"/>
      <c r="D32" s="1703"/>
      <c r="E32" s="1703"/>
      <c r="F32" s="1703"/>
      <c r="G32" s="180"/>
      <c r="H32" s="147"/>
      <c r="I32" s="180"/>
    </row>
    <row r="33" spans="1:9" ht="15">
      <c r="A33" s="1"/>
      <c r="B33" s="1702"/>
      <c r="C33" s="1702"/>
      <c r="D33" s="1702"/>
      <c r="E33" s="1702"/>
      <c r="F33" s="1702"/>
      <c r="G33" s="180"/>
      <c r="H33" s="181"/>
      <c r="I33" s="180"/>
    </row>
    <row r="34" spans="1:9" ht="15">
      <c r="A34" s="1"/>
      <c r="B34" s="178"/>
      <c r="C34" s="182"/>
      <c r="D34" s="5"/>
      <c r="E34" s="5"/>
      <c r="F34" s="180"/>
      <c r="G34" s="180"/>
      <c r="H34" s="147"/>
      <c r="I34" s="180"/>
    </row>
    <row r="35" spans="1:9" ht="15">
      <c r="A35" s="1"/>
      <c r="B35" s="178"/>
      <c r="C35" s="179"/>
      <c r="D35" s="5"/>
      <c r="E35" s="5"/>
      <c r="F35" s="180"/>
      <c r="G35" s="180"/>
      <c r="H35" s="147"/>
      <c r="I35" s="180"/>
    </row>
    <row r="36" spans="2:9" ht="15">
      <c r="B36" s="183"/>
      <c r="F36" s="184"/>
      <c r="G36" s="184"/>
      <c r="I36" s="184"/>
    </row>
    <row r="37" spans="2:9" ht="15">
      <c r="B37" s="183"/>
      <c r="F37" s="184"/>
      <c r="G37" s="184"/>
      <c r="I37" s="184"/>
    </row>
    <row r="38" spans="2:9" ht="15">
      <c r="B38" s="183"/>
      <c r="F38" s="184"/>
      <c r="G38" s="184"/>
      <c r="I38" s="184"/>
    </row>
    <row r="39" spans="2:9" ht="15">
      <c r="B39" s="183"/>
      <c r="F39" s="184"/>
      <c r="G39" s="184"/>
      <c r="I39" s="184"/>
    </row>
    <row r="40" spans="2:9" ht="15">
      <c r="B40" s="183"/>
      <c r="F40" s="184"/>
      <c r="G40" s="184"/>
      <c r="I40" s="184"/>
    </row>
    <row r="41" spans="2:9" ht="15">
      <c r="B41" s="183"/>
      <c r="F41" s="184"/>
      <c r="G41" s="184"/>
      <c r="I41" s="184"/>
    </row>
    <row r="42" spans="2:9" ht="15">
      <c r="B42" s="183"/>
      <c r="F42" s="184"/>
      <c r="G42" s="184"/>
      <c r="I42" s="184"/>
    </row>
    <row r="43" spans="2:9" ht="15">
      <c r="B43" s="183"/>
      <c r="F43" s="184"/>
      <c r="G43" s="184"/>
      <c r="I43" s="184"/>
    </row>
    <row r="44" spans="2:9" ht="15">
      <c r="B44" s="183"/>
      <c r="F44" s="184"/>
      <c r="G44" s="184"/>
      <c r="I44" s="184"/>
    </row>
    <row r="45" spans="2:9" ht="15">
      <c r="B45" s="183"/>
      <c r="F45" s="184"/>
      <c r="G45" s="184"/>
      <c r="I45" s="184"/>
    </row>
    <row r="46" spans="2:9" ht="15">
      <c r="B46" s="183"/>
      <c r="F46" s="184"/>
      <c r="G46" s="184"/>
      <c r="I46" s="184"/>
    </row>
    <row r="47" spans="2:9" ht="15">
      <c r="B47" s="183"/>
      <c r="F47" s="184"/>
      <c r="G47" s="184"/>
      <c r="I47" s="184"/>
    </row>
    <row r="48" spans="2:9" ht="15">
      <c r="B48" s="183"/>
      <c r="F48" s="184"/>
      <c r="G48" s="184"/>
      <c r="I48" s="184"/>
    </row>
    <row r="49" spans="2:9" ht="15">
      <c r="B49" s="183"/>
      <c r="F49" s="184"/>
      <c r="G49" s="184"/>
      <c r="I49" s="184"/>
    </row>
    <row r="50" spans="2:9" ht="15">
      <c r="B50" s="183"/>
      <c r="F50" s="184"/>
      <c r="G50" s="184"/>
      <c r="I50" s="184"/>
    </row>
    <row r="51" spans="2:9" ht="15">
      <c r="B51" s="183"/>
      <c r="F51" s="184"/>
      <c r="G51" s="184"/>
      <c r="I51" s="184"/>
    </row>
    <row r="52" spans="2:9" ht="15">
      <c r="B52" s="183"/>
      <c r="F52" s="184"/>
      <c r="G52" s="184"/>
      <c r="I52" s="184"/>
    </row>
    <row r="53" spans="2:9" ht="15">
      <c r="B53" s="183"/>
      <c r="F53" s="184"/>
      <c r="G53" s="184"/>
      <c r="I53" s="184"/>
    </row>
    <row r="54" spans="2:9" ht="15">
      <c r="B54" s="183"/>
      <c r="F54" s="184"/>
      <c r="G54" s="184"/>
      <c r="I54" s="184"/>
    </row>
    <row r="55" spans="2:9" ht="15">
      <c r="B55" s="183"/>
      <c r="F55" s="184"/>
      <c r="G55" s="184"/>
      <c r="I55" s="184"/>
    </row>
    <row r="56" spans="2:9" ht="15">
      <c r="B56" s="183"/>
      <c r="F56" s="184"/>
      <c r="G56" s="184"/>
      <c r="I56" s="184"/>
    </row>
    <row r="57" spans="2:9" ht="15">
      <c r="B57" s="183"/>
      <c r="F57" s="184"/>
      <c r="G57" s="184"/>
      <c r="I57" s="184"/>
    </row>
    <row r="58" spans="2:9" ht="15">
      <c r="B58" s="183"/>
      <c r="F58" s="184"/>
      <c r="G58" s="184"/>
      <c r="I58" s="184"/>
    </row>
    <row r="59" spans="2:9" ht="15">
      <c r="B59" s="183"/>
      <c r="F59" s="184"/>
      <c r="G59" s="184"/>
      <c r="I59" s="184"/>
    </row>
    <row r="60" spans="2:9" ht="15">
      <c r="B60" s="183"/>
      <c r="F60" s="184"/>
      <c r="G60" s="184"/>
      <c r="I60" s="184"/>
    </row>
    <row r="61" spans="2:9" ht="15">
      <c r="B61" s="183"/>
      <c r="F61" s="184"/>
      <c r="G61" s="184"/>
      <c r="I61" s="184"/>
    </row>
    <row r="62" spans="2:9" ht="15">
      <c r="B62" s="183"/>
      <c r="F62" s="184"/>
      <c r="G62" s="184"/>
      <c r="I62" s="184"/>
    </row>
    <row r="63" spans="2:9" ht="15">
      <c r="B63" s="183"/>
      <c r="F63" s="184"/>
      <c r="G63" s="184"/>
      <c r="I63" s="184"/>
    </row>
    <row r="64" spans="2:9" ht="15">
      <c r="B64" s="183"/>
      <c r="F64" s="184"/>
      <c r="G64" s="184"/>
      <c r="I64" s="184"/>
    </row>
    <row r="65" spans="2:9" ht="15">
      <c r="B65" s="183"/>
      <c r="F65" s="184"/>
      <c r="G65" s="184"/>
      <c r="I65" s="184"/>
    </row>
    <row r="66" spans="2:9" ht="15">
      <c r="B66" s="183"/>
      <c r="F66" s="184"/>
      <c r="G66" s="184"/>
      <c r="I66" s="184"/>
    </row>
    <row r="67" spans="2:9" ht="15">
      <c r="B67" s="183"/>
      <c r="F67" s="184"/>
      <c r="G67" s="184"/>
      <c r="I67" s="184"/>
    </row>
    <row r="68" spans="2:9" ht="15">
      <c r="B68" s="183"/>
      <c r="F68" s="184"/>
      <c r="G68" s="184"/>
      <c r="I68" s="184"/>
    </row>
    <row r="69" spans="2:9" ht="15">
      <c r="B69" s="183"/>
      <c r="F69" s="184"/>
      <c r="G69" s="184"/>
      <c r="I69" s="184"/>
    </row>
    <row r="70" spans="2:9" ht="15">
      <c r="B70" s="183"/>
      <c r="F70" s="184"/>
      <c r="G70" s="184"/>
      <c r="I70" s="184"/>
    </row>
    <row r="71" spans="2:9" ht="15">
      <c r="B71" s="183"/>
      <c r="F71" s="184"/>
      <c r="G71" s="184"/>
      <c r="I71" s="184"/>
    </row>
    <row r="72" spans="2:9" ht="15">
      <c r="B72" s="183"/>
      <c r="F72" s="184"/>
      <c r="G72" s="184"/>
      <c r="I72" s="184"/>
    </row>
    <row r="73" spans="2:9" ht="15">
      <c r="B73" s="183"/>
      <c r="F73" s="184"/>
      <c r="G73" s="184"/>
      <c r="I73" s="184"/>
    </row>
    <row r="74" spans="2:9" ht="15">
      <c r="B74" s="183"/>
      <c r="F74" s="184"/>
      <c r="G74" s="184"/>
      <c r="I74" s="184"/>
    </row>
    <row r="75" spans="2:9" ht="15">
      <c r="B75" s="183"/>
      <c r="F75" s="184"/>
      <c r="G75" s="184"/>
      <c r="I75" s="184"/>
    </row>
    <row r="76" spans="2:9" ht="15">
      <c r="B76" s="183"/>
      <c r="F76" s="184"/>
      <c r="G76" s="184"/>
      <c r="I76" s="184"/>
    </row>
    <row r="77" spans="2:9" ht="15">
      <c r="B77" s="183"/>
      <c r="F77" s="184"/>
      <c r="G77" s="184"/>
      <c r="I77" s="184"/>
    </row>
    <row r="78" spans="2:9" ht="15">
      <c r="B78" s="183"/>
      <c r="F78" s="184"/>
      <c r="G78" s="184"/>
      <c r="I78" s="184"/>
    </row>
    <row r="79" spans="2:9" ht="15">
      <c r="B79" s="183"/>
      <c r="F79" s="184"/>
      <c r="G79" s="184"/>
      <c r="I79" s="184"/>
    </row>
    <row r="80" spans="2:9" ht="15">
      <c r="B80" s="183"/>
      <c r="F80" s="184"/>
      <c r="G80" s="184"/>
      <c r="I80" s="184"/>
    </row>
    <row r="81" spans="2:9" ht="15">
      <c r="B81" s="183"/>
      <c r="F81" s="184"/>
      <c r="G81" s="184"/>
      <c r="I81" s="184"/>
    </row>
    <row r="82" spans="2:9" ht="15">
      <c r="B82" s="183"/>
      <c r="F82" s="184"/>
      <c r="G82" s="184"/>
      <c r="I82" s="184"/>
    </row>
    <row r="83" spans="2:9" ht="15">
      <c r="B83" s="183"/>
      <c r="F83" s="184"/>
      <c r="G83" s="184"/>
      <c r="I83" s="184"/>
    </row>
    <row r="84" spans="2:9" ht="15">
      <c r="B84" s="183"/>
      <c r="F84" s="184"/>
      <c r="G84" s="184"/>
      <c r="I84" s="184"/>
    </row>
    <row r="85" spans="2:9" ht="15">
      <c r="B85" s="183"/>
      <c r="F85" s="184"/>
      <c r="G85" s="184"/>
      <c r="I85" s="184"/>
    </row>
    <row r="86" spans="2:9" ht="15">
      <c r="B86" s="183"/>
      <c r="F86" s="184"/>
      <c r="G86" s="184"/>
      <c r="I86" s="184"/>
    </row>
    <row r="87" spans="2:9" ht="15">
      <c r="B87" s="183"/>
      <c r="F87" s="184"/>
      <c r="G87" s="184"/>
      <c r="I87" s="184"/>
    </row>
    <row r="88" spans="2:9" ht="15">
      <c r="B88" s="183"/>
      <c r="F88" s="184"/>
      <c r="G88" s="184"/>
      <c r="I88" s="184"/>
    </row>
    <row r="89" spans="2:9" ht="15">
      <c r="B89" s="183"/>
      <c r="F89" s="184"/>
      <c r="G89" s="184"/>
      <c r="I89" s="184"/>
    </row>
    <row r="90" spans="2:9" ht="15">
      <c r="B90" s="183"/>
      <c r="F90" s="184"/>
      <c r="G90" s="184"/>
      <c r="I90" s="184"/>
    </row>
    <row r="91" spans="2:9" ht="15">
      <c r="B91" s="183"/>
      <c r="F91" s="184"/>
      <c r="G91" s="184"/>
      <c r="I91" s="184"/>
    </row>
    <row r="92" spans="2:9" ht="15">
      <c r="B92" s="183"/>
      <c r="F92" s="184"/>
      <c r="G92" s="184"/>
      <c r="I92" s="184"/>
    </row>
    <row r="93" spans="2:9" ht="15">
      <c r="B93" s="183"/>
      <c r="F93" s="184"/>
      <c r="G93" s="184"/>
      <c r="I93" s="184"/>
    </row>
    <row r="94" spans="2:9" ht="15">
      <c r="B94" s="183"/>
      <c r="F94" s="184"/>
      <c r="G94" s="184"/>
      <c r="I94" s="184"/>
    </row>
    <row r="95" spans="2:9" ht="15">
      <c r="B95" s="183"/>
      <c r="F95" s="184"/>
      <c r="G95" s="184"/>
      <c r="I95" s="184"/>
    </row>
    <row r="96" spans="2:9" ht="15">
      <c r="B96" s="183"/>
      <c r="F96" s="184"/>
      <c r="G96" s="184"/>
      <c r="I96" s="184"/>
    </row>
    <row r="97" spans="2:9" ht="15">
      <c r="B97" s="183"/>
      <c r="F97" s="184"/>
      <c r="G97" s="184"/>
      <c r="I97" s="184"/>
    </row>
    <row r="98" spans="2:9" ht="15">
      <c r="B98" s="183"/>
      <c r="F98" s="184"/>
      <c r="G98" s="184"/>
      <c r="I98" s="184"/>
    </row>
    <row r="99" spans="2:9" ht="15">
      <c r="B99" s="183"/>
      <c r="F99" s="184"/>
      <c r="G99" s="184"/>
      <c r="I99" s="184"/>
    </row>
    <row r="100" spans="2:9" ht="15">
      <c r="B100" s="183"/>
      <c r="F100" s="184"/>
      <c r="G100" s="184"/>
      <c r="I100" s="184"/>
    </row>
    <row r="101" spans="2:9" ht="15">
      <c r="B101" s="183"/>
      <c r="F101" s="184"/>
      <c r="G101" s="184"/>
      <c r="I101" s="184"/>
    </row>
    <row r="102" spans="2:9" ht="15">
      <c r="B102" s="183"/>
      <c r="F102" s="184"/>
      <c r="G102" s="184"/>
      <c r="I102" s="184"/>
    </row>
    <row r="103" spans="2:9" ht="15">
      <c r="B103" s="183"/>
      <c r="F103" s="184"/>
      <c r="G103" s="184"/>
      <c r="I103" s="184"/>
    </row>
    <row r="104" spans="2:9" ht="15">
      <c r="B104" s="183"/>
      <c r="F104" s="184"/>
      <c r="G104" s="184"/>
      <c r="I104" s="184"/>
    </row>
    <row r="105" spans="2:9" ht="15">
      <c r="B105" s="183"/>
      <c r="F105" s="184"/>
      <c r="G105" s="184"/>
      <c r="I105" s="184"/>
    </row>
    <row r="106" spans="2:9" ht="15">
      <c r="B106" s="183"/>
      <c r="F106" s="184"/>
      <c r="G106" s="184"/>
      <c r="I106" s="184"/>
    </row>
    <row r="107" spans="2:9" ht="15">
      <c r="B107" s="183"/>
      <c r="F107" s="184"/>
      <c r="G107" s="184"/>
      <c r="I107" s="184"/>
    </row>
    <row r="108" spans="2:9" ht="15">
      <c r="B108" s="183"/>
      <c r="F108" s="184"/>
      <c r="G108" s="184"/>
      <c r="I108" s="184"/>
    </row>
    <row r="109" spans="2:9" ht="15">
      <c r="B109" s="183"/>
      <c r="F109" s="184"/>
      <c r="G109" s="184"/>
      <c r="I109" s="184"/>
    </row>
    <row r="110" spans="2:9" ht="15">
      <c r="B110" s="183"/>
      <c r="F110" s="184"/>
      <c r="G110" s="184"/>
      <c r="I110" s="184"/>
    </row>
    <row r="111" spans="2:9" ht="15">
      <c r="B111" s="183"/>
      <c r="F111" s="184"/>
      <c r="G111" s="184"/>
      <c r="I111" s="184"/>
    </row>
    <row r="112" spans="2:9" ht="15">
      <c r="B112" s="183"/>
      <c r="F112" s="184"/>
      <c r="G112" s="184"/>
      <c r="I112" s="184"/>
    </row>
    <row r="113" spans="2:9" ht="15">
      <c r="B113" s="183"/>
      <c r="F113" s="184"/>
      <c r="G113" s="184"/>
      <c r="I113" s="184"/>
    </row>
    <row r="114" spans="2:9" ht="15">
      <c r="B114" s="183"/>
      <c r="F114" s="184"/>
      <c r="G114" s="184"/>
      <c r="I114" s="184"/>
    </row>
    <row r="115" spans="2:9" ht="15">
      <c r="B115" s="183"/>
      <c r="F115" s="184"/>
      <c r="G115" s="184"/>
      <c r="I115" s="184"/>
    </row>
    <row r="116" spans="2:9" ht="15">
      <c r="B116" s="183"/>
      <c r="F116" s="184"/>
      <c r="G116" s="184"/>
      <c r="I116" s="184"/>
    </row>
    <row r="117" spans="2:9" ht="15">
      <c r="B117" s="183"/>
      <c r="F117" s="184"/>
      <c r="G117" s="184"/>
      <c r="I117" s="184"/>
    </row>
    <row r="118" spans="2:9" ht="15">
      <c r="B118" s="183"/>
      <c r="F118" s="184"/>
      <c r="G118" s="184"/>
      <c r="I118" s="184"/>
    </row>
    <row r="119" spans="2:9" ht="15">
      <c r="B119" s="183"/>
      <c r="F119" s="184"/>
      <c r="G119" s="184"/>
      <c r="I119" s="184"/>
    </row>
    <row r="120" spans="2:9" ht="15">
      <c r="B120" s="183"/>
      <c r="F120" s="184"/>
      <c r="G120" s="184"/>
      <c r="I120" s="184"/>
    </row>
    <row r="121" spans="2:9" ht="15">
      <c r="B121" s="183"/>
      <c r="F121" s="184"/>
      <c r="G121" s="184"/>
      <c r="I121" s="184"/>
    </row>
    <row r="122" spans="2:9" ht="15">
      <c r="B122" s="183"/>
      <c r="F122" s="184"/>
      <c r="G122" s="184"/>
      <c r="I122" s="184"/>
    </row>
    <row r="123" spans="2:9" ht="15">
      <c r="B123" s="183"/>
      <c r="F123" s="184"/>
      <c r="G123" s="184"/>
      <c r="I123" s="184"/>
    </row>
    <row r="124" spans="2:9" ht="15">
      <c r="B124" s="183"/>
      <c r="F124" s="184"/>
      <c r="G124" s="184"/>
      <c r="I124" s="184"/>
    </row>
    <row r="125" spans="2:9" ht="15">
      <c r="B125" s="183"/>
      <c r="F125" s="184"/>
      <c r="G125" s="184"/>
      <c r="I125" s="184"/>
    </row>
    <row r="126" spans="2:9" ht="15">
      <c r="B126" s="183"/>
      <c r="F126" s="184"/>
      <c r="G126" s="184"/>
      <c r="I126" s="184"/>
    </row>
    <row r="127" spans="2:9" ht="15">
      <c r="B127" s="183"/>
      <c r="F127" s="184"/>
      <c r="G127" s="184"/>
      <c r="I127" s="184"/>
    </row>
    <row r="128" spans="2:9" ht="15">
      <c r="B128" s="183"/>
      <c r="F128" s="184"/>
      <c r="G128" s="184"/>
      <c r="I128" s="184"/>
    </row>
    <row r="129" spans="2:9" ht="15">
      <c r="B129" s="183"/>
      <c r="F129" s="184"/>
      <c r="G129" s="184"/>
      <c r="I129" s="184"/>
    </row>
    <row r="130" spans="2:9" ht="15">
      <c r="B130" s="183"/>
      <c r="F130" s="184"/>
      <c r="G130" s="184"/>
      <c r="I130" s="184"/>
    </row>
    <row r="131" spans="2:9" ht="15">
      <c r="B131" s="183"/>
      <c r="F131" s="184"/>
      <c r="G131" s="184"/>
      <c r="I131" s="184"/>
    </row>
    <row r="132" spans="2:9" ht="15">
      <c r="B132" s="183"/>
      <c r="F132" s="184"/>
      <c r="G132" s="184"/>
      <c r="I132" s="184"/>
    </row>
    <row r="133" spans="2:9" ht="15">
      <c r="B133" s="183"/>
      <c r="F133" s="184"/>
      <c r="G133" s="184"/>
      <c r="I133" s="184"/>
    </row>
    <row r="134" spans="2:9" ht="15">
      <c r="B134" s="183"/>
      <c r="F134" s="184"/>
      <c r="G134" s="184"/>
      <c r="I134" s="184"/>
    </row>
    <row r="135" spans="2:9" ht="15">
      <c r="B135" s="183"/>
      <c r="F135" s="184"/>
      <c r="G135" s="184"/>
      <c r="I135" s="184"/>
    </row>
    <row r="136" spans="2:9" ht="15">
      <c r="B136" s="183"/>
      <c r="F136" s="184"/>
      <c r="G136" s="184"/>
      <c r="I136" s="184"/>
    </row>
    <row r="137" spans="2:9" ht="15">
      <c r="B137" s="183"/>
      <c r="F137" s="184"/>
      <c r="G137" s="184"/>
      <c r="I137" s="184"/>
    </row>
    <row r="138" spans="2:9" ht="15">
      <c r="B138" s="183"/>
      <c r="F138" s="184"/>
      <c r="G138" s="184"/>
      <c r="I138" s="184"/>
    </row>
    <row r="139" spans="2:9" ht="15">
      <c r="B139" s="183"/>
      <c r="F139" s="184"/>
      <c r="G139" s="184"/>
      <c r="I139" s="184"/>
    </row>
    <row r="140" spans="2:9" ht="15">
      <c r="B140" s="183"/>
      <c r="F140" s="184"/>
      <c r="G140" s="184"/>
      <c r="I140" s="184"/>
    </row>
    <row r="141" spans="2:9" ht="15">
      <c r="B141" s="183"/>
      <c r="F141" s="184"/>
      <c r="G141" s="184"/>
      <c r="I141" s="184"/>
    </row>
    <row r="142" spans="2:9" ht="15">
      <c r="B142" s="183"/>
      <c r="F142" s="184"/>
      <c r="G142" s="184"/>
      <c r="I142" s="184"/>
    </row>
    <row r="143" spans="2:9" ht="15">
      <c r="B143" s="183"/>
      <c r="F143" s="184"/>
      <c r="G143" s="184"/>
      <c r="I143" s="184"/>
    </row>
    <row r="144" spans="2:9" ht="15">
      <c r="B144" s="183"/>
      <c r="F144" s="184"/>
      <c r="G144" s="184"/>
      <c r="I144" s="184"/>
    </row>
    <row r="145" spans="6:9" ht="15">
      <c r="F145" s="184"/>
      <c r="G145" s="184"/>
      <c r="I145" s="184"/>
    </row>
    <row r="146" spans="6:9" ht="15">
      <c r="F146" s="184"/>
      <c r="G146" s="184"/>
      <c r="I146" s="184"/>
    </row>
    <row r="147" spans="6:9" ht="15">
      <c r="F147" s="184"/>
      <c r="G147" s="184"/>
      <c r="I147" s="184"/>
    </row>
    <row r="148" spans="6:9" ht="15">
      <c r="F148" s="184"/>
      <c r="G148" s="184"/>
      <c r="I148" s="184"/>
    </row>
    <row r="149" spans="6:9" ht="15">
      <c r="F149" s="184"/>
      <c r="G149" s="184"/>
      <c r="I149" s="184"/>
    </row>
    <row r="150" spans="6:9" ht="15">
      <c r="F150" s="184"/>
      <c r="G150" s="184"/>
      <c r="I150" s="184"/>
    </row>
    <row r="151" spans="6:9" ht="15">
      <c r="F151" s="184"/>
      <c r="G151" s="184"/>
      <c r="I151" s="184"/>
    </row>
    <row r="152" spans="6:9" ht="15">
      <c r="F152" s="184"/>
      <c r="G152" s="184"/>
      <c r="I152" s="184"/>
    </row>
    <row r="153" spans="6:9" ht="15">
      <c r="F153" s="184"/>
      <c r="G153" s="184"/>
      <c r="I153" s="184"/>
    </row>
    <row r="154" spans="6:9" ht="15">
      <c r="F154" s="184"/>
      <c r="G154" s="184"/>
      <c r="I154" s="184"/>
    </row>
    <row r="155" spans="6:9" ht="15">
      <c r="F155" s="184"/>
      <c r="G155" s="184"/>
      <c r="I155" s="184"/>
    </row>
    <row r="156" spans="6:9" ht="15">
      <c r="F156" s="184"/>
      <c r="G156" s="184"/>
      <c r="I156" s="184"/>
    </row>
    <row r="157" spans="6:9" ht="15">
      <c r="F157" s="184"/>
      <c r="G157" s="184"/>
      <c r="I157" s="184"/>
    </row>
    <row r="158" spans="6:9" ht="15">
      <c r="F158" s="184"/>
      <c r="G158" s="184"/>
      <c r="I158" s="184"/>
    </row>
  </sheetData>
  <sheetProtection selectLockedCells="1" selectUnlockedCells="1"/>
  <mergeCells count="29">
    <mergeCell ref="E8:E9"/>
    <mergeCell ref="G16:G17"/>
    <mergeCell ref="H16:H17"/>
    <mergeCell ref="I16:I17"/>
    <mergeCell ref="B33:F33"/>
    <mergeCell ref="B5:I5"/>
    <mergeCell ref="B32:F32"/>
    <mergeCell ref="G8:G9"/>
    <mergeCell ref="H8:H9"/>
    <mergeCell ref="I8:I9"/>
    <mergeCell ref="F16:F17"/>
    <mergeCell ref="E16:E17"/>
    <mergeCell ref="A19:A20"/>
    <mergeCell ref="B19:B20"/>
    <mergeCell ref="C19:C20"/>
    <mergeCell ref="D19:D20"/>
    <mergeCell ref="B16:B17"/>
    <mergeCell ref="C16:C17"/>
    <mergeCell ref="D16:D17"/>
    <mergeCell ref="F8:F9"/>
    <mergeCell ref="A8:A9"/>
    <mergeCell ref="B8:B9"/>
    <mergeCell ref="C8:C9"/>
    <mergeCell ref="D8:D9"/>
    <mergeCell ref="A22:A23"/>
    <mergeCell ref="B22:B23"/>
    <mergeCell ref="C22:C23"/>
    <mergeCell ref="D22:D23"/>
    <mergeCell ref="A16:A17"/>
  </mergeCells>
  <printOptions/>
  <pageMargins left="0.7086614173228347" right="0.7086614173228347" top="0.7480314960629921" bottom="0.7480314960629921" header="0.5118110236220472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3"/>
  <sheetViews>
    <sheetView zoomScalePageLayoutView="0" workbookViewId="0" topLeftCell="A7">
      <selection activeCell="G13" sqref="G1:G16384"/>
    </sheetView>
  </sheetViews>
  <sheetFormatPr defaultColWidth="9.140625" defaultRowHeight="12.75"/>
  <cols>
    <col min="1" max="1" width="4.8515625" style="14" bestFit="1" customWidth="1"/>
    <col min="2" max="2" width="40.7109375" style="138" customWidth="1"/>
    <col min="3" max="3" width="6.57421875" style="18" bestFit="1" customWidth="1"/>
    <col min="4" max="5" width="8.8515625" style="15" customWidth="1"/>
    <col min="6" max="6" width="16.57421875" style="139" customWidth="1"/>
    <col min="7" max="7" width="0.71875" style="141" hidden="1" customWidth="1"/>
    <col min="8" max="8" width="16.57421875" style="141" bestFit="1" customWidth="1"/>
    <col min="9" max="9" width="19.28125" style="141" bestFit="1" customWidth="1"/>
    <col min="10" max="10" width="11.28125" style="141" customWidth="1"/>
    <col min="11" max="16384" width="9.140625" style="141" customWidth="1"/>
  </cols>
  <sheetData>
    <row r="1" spans="1:9" ht="15">
      <c r="A1" s="1"/>
      <c r="B1" s="205"/>
      <c r="C1" s="179"/>
      <c r="D1" s="5"/>
      <c r="I1" s="273" t="s">
        <v>250</v>
      </c>
    </row>
    <row r="2" spans="1:9" ht="15.75" customHeight="1">
      <c r="A2" s="1"/>
      <c r="B2" s="205"/>
      <c r="C2" s="179"/>
      <c r="D2" s="5"/>
      <c r="G2" s="85"/>
      <c r="I2" s="273" t="s">
        <v>863</v>
      </c>
    </row>
    <row r="3" spans="1:9" ht="15.75" customHeight="1">
      <c r="A3" s="1"/>
      <c r="B3" s="205"/>
      <c r="C3" s="179"/>
      <c r="D3" s="5"/>
      <c r="G3" s="143"/>
      <c r="I3" s="273" t="s">
        <v>804</v>
      </c>
    </row>
    <row r="4" spans="1:7" ht="15">
      <c r="A4" s="1"/>
      <c r="B4" s="205"/>
      <c r="C4" s="179"/>
      <c r="D4" s="5"/>
      <c r="E4" s="274"/>
      <c r="G4" s="237"/>
    </row>
    <row r="5" spans="1:6" ht="15">
      <c r="A5" s="1"/>
      <c r="B5" s="205"/>
      <c r="C5" s="179"/>
      <c r="D5" s="5"/>
      <c r="E5" s="5"/>
      <c r="F5" s="206"/>
    </row>
    <row r="6" spans="1:9" ht="15">
      <c r="A6" s="1707" t="s">
        <v>864</v>
      </c>
      <c r="B6" s="1707"/>
      <c r="C6" s="1707"/>
      <c r="D6" s="1707"/>
      <c r="E6" s="1707"/>
      <c r="F6" s="1707"/>
      <c r="G6" s="1707"/>
      <c r="H6" s="1707"/>
      <c r="I6" s="1707"/>
    </row>
    <row r="7" spans="1:6" ht="15">
      <c r="A7" s="257"/>
      <c r="B7" s="258"/>
      <c r="C7" s="258"/>
      <c r="D7" s="258"/>
      <c r="E7" s="258"/>
      <c r="F7" s="258"/>
    </row>
    <row r="8" spans="1:6" ht="15.75" thickBot="1">
      <c r="A8" s="257"/>
      <c r="B8" s="259" t="s">
        <v>312</v>
      </c>
      <c r="C8" s="258"/>
      <c r="D8" s="258"/>
      <c r="E8" s="258"/>
      <c r="F8" s="258"/>
    </row>
    <row r="9" spans="1:10" s="149" customFormat="1" ht="18.75" customHeight="1">
      <c r="A9" s="1713" t="s">
        <v>196</v>
      </c>
      <c r="B9" s="1712" t="s">
        <v>313</v>
      </c>
      <c r="C9" s="1715" t="s">
        <v>170</v>
      </c>
      <c r="D9" s="1715" t="s">
        <v>139</v>
      </c>
      <c r="E9" s="1710" t="s">
        <v>39</v>
      </c>
      <c r="F9" s="1712" t="s">
        <v>631</v>
      </c>
      <c r="G9" s="376"/>
      <c r="H9" s="1712" t="s">
        <v>175</v>
      </c>
      <c r="I9" s="1715" t="s">
        <v>42</v>
      </c>
      <c r="J9" s="1718" t="s">
        <v>44</v>
      </c>
    </row>
    <row r="10" spans="1:10" s="151" customFormat="1" ht="43.5" customHeight="1">
      <c r="A10" s="1714"/>
      <c r="B10" s="1684"/>
      <c r="C10" s="1685"/>
      <c r="D10" s="1685"/>
      <c r="E10" s="1711"/>
      <c r="F10" s="1684"/>
      <c r="G10" s="280"/>
      <c r="H10" s="1684"/>
      <c r="I10" s="1685"/>
      <c r="J10" s="1719"/>
    </row>
    <row r="11" spans="1:10" s="155" customFormat="1" ht="18.75" customHeight="1">
      <c r="A11" s="377">
        <v>1</v>
      </c>
      <c r="B11" s="368">
        <v>2</v>
      </c>
      <c r="C11" s="367">
        <v>3</v>
      </c>
      <c r="D11" s="367">
        <v>4</v>
      </c>
      <c r="E11" s="367">
        <v>5</v>
      </c>
      <c r="F11" s="367">
        <v>6</v>
      </c>
      <c r="G11" s="283"/>
      <c r="H11" s="284">
        <v>7</v>
      </c>
      <c r="I11" s="284">
        <v>8</v>
      </c>
      <c r="J11" s="378">
        <v>9</v>
      </c>
    </row>
    <row r="12" spans="1:10" s="160" customFormat="1" ht="15">
      <c r="A12" s="226">
        <v>1</v>
      </c>
      <c r="B12" s="261" t="s">
        <v>322</v>
      </c>
      <c r="C12" s="262" t="s">
        <v>319</v>
      </c>
      <c r="D12" s="263" t="s">
        <v>323</v>
      </c>
      <c r="E12" s="263" t="s">
        <v>81</v>
      </c>
      <c r="F12" s="288">
        <v>4000000</v>
      </c>
      <c r="G12" s="289"/>
      <c r="H12" s="290">
        <v>4624000</v>
      </c>
      <c r="I12" s="371">
        <v>5527037.85</v>
      </c>
      <c r="J12" s="951">
        <f>I12/H12</f>
        <v>1.1952936526816609</v>
      </c>
    </row>
    <row r="13" spans="1:10" s="165" customFormat="1" ht="30.75" customHeight="1">
      <c r="A13" s="380"/>
      <c r="B13" s="265" t="s">
        <v>254</v>
      </c>
      <c r="C13" s="264"/>
      <c r="D13" s="266"/>
      <c r="E13" s="266"/>
      <c r="F13" s="291">
        <f>SUM(F12:F12)</f>
        <v>4000000</v>
      </c>
      <c r="G13" s="291">
        <f>SUM(G12:G12)</f>
        <v>0</v>
      </c>
      <c r="H13" s="291">
        <f>SUM(H12:H12)</f>
        <v>4624000</v>
      </c>
      <c r="I13" s="372">
        <f>SUM(I12:I12)</f>
        <v>5527037.85</v>
      </c>
      <c r="J13" s="392">
        <f>I13/H13</f>
        <v>1.1952936526816609</v>
      </c>
    </row>
    <row r="14" spans="1:10" s="168" customFormat="1" ht="27" hidden="1">
      <c r="A14" s="226">
        <v>15</v>
      </c>
      <c r="B14" s="261" t="s">
        <v>315</v>
      </c>
      <c r="C14" s="267">
        <v>921</v>
      </c>
      <c r="D14" s="263" t="s">
        <v>209</v>
      </c>
      <c r="E14" s="263" t="s">
        <v>316</v>
      </c>
      <c r="F14" s="288">
        <v>0</v>
      </c>
      <c r="G14" s="293"/>
      <c r="H14" s="369"/>
      <c r="I14" s="369"/>
      <c r="J14" s="393"/>
    </row>
    <row r="15" spans="1:10" s="160" customFormat="1" ht="15" hidden="1">
      <c r="A15" s="385"/>
      <c r="B15" s="265" t="s">
        <v>317</v>
      </c>
      <c r="C15" s="264">
        <v>921</v>
      </c>
      <c r="D15" s="264"/>
      <c r="E15" s="264"/>
      <c r="F15" s="291">
        <f>SUM(F14:F14)</f>
        <v>0</v>
      </c>
      <c r="G15" s="289"/>
      <c r="H15" s="370"/>
      <c r="I15" s="370"/>
      <c r="J15" s="394"/>
    </row>
    <row r="16" spans="1:10" s="177" customFormat="1" ht="14.25" customHeight="1" thickBot="1">
      <c r="A16" s="386"/>
      <c r="B16" s="387" t="s">
        <v>212</v>
      </c>
      <c r="C16" s="388"/>
      <c r="D16" s="389"/>
      <c r="E16" s="389"/>
      <c r="F16" s="390">
        <f>F15+F13</f>
        <v>4000000</v>
      </c>
      <c r="G16" s="390">
        <f>G15+G13</f>
        <v>0</v>
      </c>
      <c r="H16" s="390">
        <f>H15+H13</f>
        <v>4624000</v>
      </c>
      <c r="I16" s="395">
        <f>I15+I13</f>
        <v>5527037.85</v>
      </c>
      <c r="J16" s="396">
        <f>I16/H16*100</f>
        <v>119.52936526816609</v>
      </c>
    </row>
    <row r="17" spans="1:6" s="177" customFormat="1" ht="14.25" customHeight="1">
      <c r="A17" s="268"/>
      <c r="B17" s="269"/>
      <c r="C17" s="270"/>
      <c r="D17" s="271"/>
      <c r="E17" s="271"/>
      <c r="F17" s="272"/>
    </row>
    <row r="18" spans="1:6" s="177" customFormat="1" ht="14.25" customHeight="1">
      <c r="A18" s="268"/>
      <c r="B18" s="269"/>
      <c r="C18" s="270"/>
      <c r="D18" s="271"/>
      <c r="E18" s="271"/>
      <c r="F18" s="272"/>
    </row>
    <row r="19" spans="1:6" ht="15.75" thickBot="1">
      <c r="A19" s="257"/>
      <c r="B19" s="259" t="s">
        <v>318</v>
      </c>
      <c r="C19" s="258"/>
      <c r="D19" s="258"/>
      <c r="E19" s="258"/>
      <c r="F19" s="258"/>
    </row>
    <row r="20" spans="1:10" s="149" customFormat="1" ht="18.75" customHeight="1">
      <c r="A20" s="1713" t="s">
        <v>196</v>
      </c>
      <c r="B20" s="1712" t="s">
        <v>2</v>
      </c>
      <c r="C20" s="1715" t="s">
        <v>170</v>
      </c>
      <c r="D20" s="1715" t="s">
        <v>139</v>
      </c>
      <c r="E20" s="1710" t="s">
        <v>39</v>
      </c>
      <c r="F20" s="1712" t="s">
        <v>631</v>
      </c>
      <c r="G20" s="376"/>
      <c r="H20" s="1712" t="s">
        <v>175</v>
      </c>
      <c r="I20" s="1715" t="s">
        <v>42</v>
      </c>
      <c r="J20" s="1718" t="s">
        <v>44</v>
      </c>
    </row>
    <row r="21" spans="1:10" s="151" customFormat="1" ht="43.5" customHeight="1">
      <c r="A21" s="1714"/>
      <c r="B21" s="1684"/>
      <c r="C21" s="1685"/>
      <c r="D21" s="1685"/>
      <c r="E21" s="1711"/>
      <c r="F21" s="1684"/>
      <c r="G21" s="280"/>
      <c r="H21" s="1684"/>
      <c r="I21" s="1685"/>
      <c r="J21" s="1719"/>
    </row>
    <row r="22" spans="1:10" s="155" customFormat="1" ht="18.75" customHeight="1">
      <c r="A22" s="736">
        <v>1</v>
      </c>
      <c r="B22" s="734">
        <v>2</v>
      </c>
      <c r="C22" s="735">
        <v>3</v>
      </c>
      <c r="D22" s="735">
        <v>4</v>
      </c>
      <c r="E22" s="735">
        <v>5</v>
      </c>
      <c r="F22" s="735">
        <v>6</v>
      </c>
      <c r="G22" s="283"/>
      <c r="H22" s="284">
        <v>7</v>
      </c>
      <c r="I22" s="284">
        <v>8</v>
      </c>
      <c r="J22" s="378">
        <v>9</v>
      </c>
    </row>
    <row r="23" spans="1:10" s="160" customFormat="1" ht="15">
      <c r="A23" s="226">
        <v>1</v>
      </c>
      <c r="B23" s="261" t="s">
        <v>800</v>
      </c>
      <c r="C23" s="262" t="s">
        <v>12</v>
      </c>
      <c r="D23" s="263" t="s">
        <v>199</v>
      </c>
      <c r="E23" s="263" t="s">
        <v>251</v>
      </c>
      <c r="F23" s="288">
        <v>600000</v>
      </c>
      <c r="G23" s="289"/>
      <c r="H23" s="290">
        <v>10000</v>
      </c>
      <c r="I23" s="371">
        <v>1880.67</v>
      </c>
      <c r="J23" s="379">
        <f aca="true" t="shared" si="0" ref="J23:J35">I23/H23*100</f>
        <v>18.806700000000003</v>
      </c>
    </row>
    <row r="24" spans="1:10" s="160" customFormat="1" ht="27" hidden="1">
      <c r="A24" s="226">
        <v>2</v>
      </c>
      <c r="B24" s="261" t="s">
        <v>585</v>
      </c>
      <c r="C24" s="262" t="s">
        <v>12</v>
      </c>
      <c r="D24" s="263" t="s">
        <v>199</v>
      </c>
      <c r="E24" s="263" t="s">
        <v>316</v>
      </c>
      <c r="F24" s="288">
        <v>0</v>
      </c>
      <c r="G24" s="289"/>
      <c r="H24" s="290">
        <v>0</v>
      </c>
      <c r="I24" s="371">
        <v>0</v>
      </c>
      <c r="J24" s="379" t="e">
        <f t="shared" si="0"/>
        <v>#DIV/0!</v>
      </c>
    </row>
    <row r="25" spans="1:10" s="160" customFormat="1" ht="41.25" hidden="1">
      <c r="A25" s="226">
        <v>3</v>
      </c>
      <c r="B25" s="261" t="s">
        <v>586</v>
      </c>
      <c r="C25" s="262" t="s">
        <v>12</v>
      </c>
      <c r="D25" s="263" t="s">
        <v>199</v>
      </c>
      <c r="E25" s="263" t="s">
        <v>316</v>
      </c>
      <c r="F25" s="288">
        <v>0</v>
      </c>
      <c r="G25" s="289"/>
      <c r="H25" s="290">
        <v>0</v>
      </c>
      <c r="I25" s="371">
        <v>0</v>
      </c>
      <c r="J25" s="379" t="e">
        <f t="shared" si="0"/>
        <v>#DIV/0!</v>
      </c>
    </row>
    <row r="26" spans="1:10" s="160" customFormat="1" ht="27" hidden="1">
      <c r="A26" s="226">
        <v>4</v>
      </c>
      <c r="B26" s="261" t="s">
        <v>564</v>
      </c>
      <c r="C26" s="262" t="s">
        <v>12</v>
      </c>
      <c r="D26" s="263" t="s">
        <v>199</v>
      </c>
      <c r="E26" s="263" t="s">
        <v>251</v>
      </c>
      <c r="F26" s="288">
        <v>0</v>
      </c>
      <c r="G26" s="289"/>
      <c r="H26" s="290">
        <v>0</v>
      </c>
      <c r="I26" s="371">
        <v>0</v>
      </c>
      <c r="J26" s="379" t="s">
        <v>17</v>
      </c>
    </row>
    <row r="27" spans="1:10" s="160" customFormat="1" ht="15">
      <c r="A27" s="380"/>
      <c r="B27" s="265" t="s">
        <v>252</v>
      </c>
      <c r="C27" s="264"/>
      <c r="D27" s="266"/>
      <c r="E27" s="266"/>
      <c r="F27" s="291">
        <f>SUM(F23:F26)</f>
        <v>600000</v>
      </c>
      <c r="G27" s="291">
        <f>SUM(G23:G26)</f>
        <v>0</v>
      </c>
      <c r="H27" s="291">
        <f>SUM(H23:H26)</f>
        <v>10000</v>
      </c>
      <c r="I27" s="372">
        <f>SUM(I23:I26)</f>
        <v>1880.67</v>
      </c>
      <c r="J27" s="381">
        <f t="shared" si="0"/>
        <v>18.806700000000003</v>
      </c>
    </row>
    <row r="28" spans="1:10" s="160" customFormat="1" ht="15">
      <c r="A28" s="226">
        <v>2</v>
      </c>
      <c r="B28" s="261" t="s">
        <v>696</v>
      </c>
      <c r="C28" s="267">
        <v>600</v>
      </c>
      <c r="D28" s="260">
        <v>60004</v>
      </c>
      <c r="E28" s="260">
        <v>4330</v>
      </c>
      <c r="F28" s="292">
        <v>1653670</v>
      </c>
      <c r="G28" s="289"/>
      <c r="H28" s="290">
        <v>2222541</v>
      </c>
      <c r="I28" s="371">
        <v>1860612.85</v>
      </c>
      <c r="J28" s="379">
        <f>I28/H28*100</f>
        <v>83.71556925159086</v>
      </c>
    </row>
    <row r="29" spans="1:10" s="165" customFormat="1" ht="30.75" customHeight="1">
      <c r="A29" s="380"/>
      <c r="B29" s="265" t="s">
        <v>698</v>
      </c>
      <c r="C29" s="264"/>
      <c r="D29" s="264"/>
      <c r="E29" s="264"/>
      <c r="F29" s="291">
        <f>SUM(F28:F28)</f>
        <v>1653670</v>
      </c>
      <c r="G29" s="291">
        <f>SUM(G28:G28)</f>
        <v>0</v>
      </c>
      <c r="H29" s="291">
        <f>SUM(H28:H28)</f>
        <v>2222541</v>
      </c>
      <c r="I29" s="372">
        <f>SUM(I28:I28)</f>
        <v>1860612.85</v>
      </c>
      <c r="J29" s="382">
        <f t="shared" si="0"/>
        <v>83.71556925159086</v>
      </c>
    </row>
    <row r="30" spans="1:10" s="160" customFormat="1" ht="27">
      <c r="A30" s="226">
        <v>3</v>
      </c>
      <c r="B30" s="261" t="s">
        <v>697</v>
      </c>
      <c r="C30" s="267">
        <v>700</v>
      </c>
      <c r="D30" s="260">
        <v>70004</v>
      </c>
      <c r="E30" s="260">
        <v>6050</v>
      </c>
      <c r="F30" s="292">
        <v>743830</v>
      </c>
      <c r="G30" s="289"/>
      <c r="H30" s="290">
        <v>0</v>
      </c>
      <c r="I30" s="371">
        <v>0</v>
      </c>
      <c r="J30" s="379">
        <v>0</v>
      </c>
    </row>
    <row r="31" spans="1:10" s="165" customFormat="1" ht="30.75" customHeight="1">
      <c r="A31" s="380"/>
      <c r="B31" s="265" t="s">
        <v>699</v>
      </c>
      <c r="C31" s="264"/>
      <c r="D31" s="264"/>
      <c r="E31" s="264"/>
      <c r="F31" s="291">
        <f>SUM(F30:F30)</f>
        <v>743830</v>
      </c>
      <c r="G31" s="291">
        <f>SUM(G30:G30)</f>
        <v>0</v>
      </c>
      <c r="H31" s="291">
        <f>SUM(H30:H30)</f>
        <v>0</v>
      </c>
      <c r="I31" s="372">
        <f>SUM(I30:I30)</f>
        <v>0</v>
      </c>
      <c r="J31" s="382" t="s">
        <v>17</v>
      </c>
    </row>
    <row r="32" spans="1:10" s="160" customFormat="1" ht="30.75" customHeight="1">
      <c r="A32" s="1175">
        <v>4</v>
      </c>
      <c r="B32" s="1451" t="s">
        <v>865</v>
      </c>
      <c r="C32" s="1164">
        <v>801</v>
      </c>
      <c r="D32" s="1164">
        <v>80113</v>
      </c>
      <c r="E32" s="260">
        <v>4300</v>
      </c>
      <c r="F32" s="288">
        <v>0</v>
      </c>
      <c r="G32" s="1452"/>
      <c r="H32" s="288">
        <v>617883</v>
      </c>
      <c r="I32" s="375">
        <v>448619.45</v>
      </c>
      <c r="J32" s="379">
        <f>I32/H32*100</f>
        <v>72.60588978819615</v>
      </c>
    </row>
    <row r="33" spans="1:10" s="165" customFormat="1" ht="30.75" customHeight="1">
      <c r="A33" s="380"/>
      <c r="B33" s="265" t="s">
        <v>866</v>
      </c>
      <c r="C33" s="264"/>
      <c r="D33" s="264"/>
      <c r="E33" s="264"/>
      <c r="F33" s="291">
        <v>0</v>
      </c>
      <c r="G33" s="1453"/>
      <c r="H33" s="291">
        <f>SUM(H32)</f>
        <v>617883</v>
      </c>
      <c r="I33" s="372">
        <f>SUM(I32)</f>
        <v>448619.45</v>
      </c>
      <c r="J33" s="381">
        <f>I33/H33*100</f>
        <v>72.60588978819615</v>
      </c>
    </row>
    <row r="34" spans="1:10" s="160" customFormat="1" ht="15.75" customHeight="1">
      <c r="A34" s="1720">
        <v>5</v>
      </c>
      <c r="B34" s="1717" t="s">
        <v>330</v>
      </c>
      <c r="C34" s="1721">
        <v>900</v>
      </c>
      <c r="D34" s="1686">
        <v>90001</v>
      </c>
      <c r="E34" s="260">
        <v>4210</v>
      </c>
      <c r="F34" s="288">
        <v>0</v>
      </c>
      <c r="G34" s="670"/>
      <c r="H34" s="290">
        <v>100000</v>
      </c>
      <c r="I34" s="371">
        <v>0</v>
      </c>
      <c r="J34" s="379">
        <f t="shared" si="0"/>
        <v>0</v>
      </c>
    </row>
    <row r="35" spans="1:10" s="160" customFormat="1" ht="15">
      <c r="A35" s="1709"/>
      <c r="B35" s="1697"/>
      <c r="C35" s="1722"/>
      <c r="D35" s="1687"/>
      <c r="E35" s="260">
        <v>4300</v>
      </c>
      <c r="F35" s="288">
        <v>0</v>
      </c>
      <c r="G35" s="289"/>
      <c r="H35" s="290">
        <v>136773</v>
      </c>
      <c r="I35" s="371">
        <v>60707.7</v>
      </c>
      <c r="J35" s="379">
        <f t="shared" si="0"/>
        <v>44.38573402645259</v>
      </c>
    </row>
    <row r="36" spans="1:10" s="160" customFormat="1" ht="15">
      <c r="A36" s="1708">
        <v>6</v>
      </c>
      <c r="B36" s="1723" t="s">
        <v>207</v>
      </c>
      <c r="C36" s="1725">
        <v>900</v>
      </c>
      <c r="D36" s="1716">
        <v>90001</v>
      </c>
      <c r="E36" s="659">
        <v>6050</v>
      </c>
      <c r="F36" s="666">
        <v>0</v>
      </c>
      <c r="G36" s="289"/>
      <c r="H36" s="667">
        <v>50000</v>
      </c>
      <c r="I36" s="668">
        <v>25349</v>
      </c>
      <c r="J36" s="669">
        <f aca="true" t="shared" si="1" ref="J36:J52">I36/H36*100</f>
        <v>50.698</v>
      </c>
    </row>
    <row r="37" spans="1:10" s="160" customFormat="1" ht="37.5" customHeight="1">
      <c r="A37" s="1709"/>
      <c r="B37" s="1724"/>
      <c r="C37" s="1722"/>
      <c r="D37" s="1687"/>
      <c r="E37" s="285">
        <v>6060</v>
      </c>
      <c r="F37" s="288">
        <v>0</v>
      </c>
      <c r="G37" s="289"/>
      <c r="H37" s="290">
        <v>54303</v>
      </c>
      <c r="I37" s="371">
        <v>0</v>
      </c>
      <c r="J37" s="379">
        <f t="shared" si="1"/>
        <v>0</v>
      </c>
    </row>
    <row r="38" spans="1:10" s="160" customFormat="1" ht="66.75" customHeight="1">
      <c r="A38" s="383">
        <v>7</v>
      </c>
      <c r="B38" s="604" t="s">
        <v>700</v>
      </c>
      <c r="C38" s="287">
        <v>900</v>
      </c>
      <c r="D38" s="286">
        <v>90001</v>
      </c>
      <c r="E38" s="285">
        <v>6230</v>
      </c>
      <c r="F38" s="288">
        <v>120000</v>
      </c>
      <c r="G38" s="289"/>
      <c r="H38" s="290">
        <v>0</v>
      </c>
      <c r="I38" s="371">
        <v>0</v>
      </c>
      <c r="J38" s="379" t="s">
        <v>17</v>
      </c>
    </row>
    <row r="39" spans="1:10" s="160" customFormat="1" ht="78" customHeight="1">
      <c r="A39" s="383">
        <v>8</v>
      </c>
      <c r="B39" s="604" t="s">
        <v>701</v>
      </c>
      <c r="C39" s="287">
        <v>900</v>
      </c>
      <c r="D39" s="286">
        <v>90001</v>
      </c>
      <c r="E39" s="285">
        <v>6230</v>
      </c>
      <c r="F39" s="288">
        <v>0</v>
      </c>
      <c r="G39" s="289"/>
      <c r="H39" s="290">
        <v>120000</v>
      </c>
      <c r="I39" s="371">
        <v>118125.3</v>
      </c>
      <c r="J39" s="379">
        <f>I39/H39*100</f>
        <v>98.43775000000001</v>
      </c>
    </row>
    <row r="40" spans="1:10" s="160" customFormat="1" ht="54.75">
      <c r="A40" s="383">
        <v>9</v>
      </c>
      <c r="B40" s="952" t="s">
        <v>702</v>
      </c>
      <c r="C40" s="287">
        <v>900</v>
      </c>
      <c r="D40" s="286">
        <v>90001</v>
      </c>
      <c r="E40" s="285">
        <v>6230</v>
      </c>
      <c r="F40" s="288">
        <v>125000</v>
      </c>
      <c r="G40" s="289"/>
      <c r="H40" s="290">
        <v>125000</v>
      </c>
      <c r="I40" s="371">
        <v>15463.49</v>
      </c>
      <c r="J40" s="379">
        <f>I40/H40*100</f>
        <v>12.370792</v>
      </c>
    </row>
    <row r="41" spans="1:10" s="160" customFormat="1" ht="15">
      <c r="A41" s="383">
        <v>10</v>
      </c>
      <c r="B41" s="952" t="s">
        <v>867</v>
      </c>
      <c r="C41" s="287">
        <v>900</v>
      </c>
      <c r="D41" s="286">
        <v>90003</v>
      </c>
      <c r="E41" s="285">
        <v>4300</v>
      </c>
      <c r="F41" s="288">
        <v>0</v>
      </c>
      <c r="G41" s="289"/>
      <c r="H41" s="290">
        <v>130000</v>
      </c>
      <c r="I41" s="371">
        <v>120000</v>
      </c>
      <c r="J41" s="379">
        <f>I41/H41*100</f>
        <v>92.3076923076923</v>
      </c>
    </row>
    <row r="42" spans="1:10" s="168" customFormat="1" ht="15.75">
      <c r="A42" s="671">
        <v>11</v>
      </c>
      <c r="B42" s="261" t="s">
        <v>580</v>
      </c>
      <c r="C42" s="267">
        <v>900</v>
      </c>
      <c r="D42" s="260">
        <v>90005</v>
      </c>
      <c r="E42" s="260">
        <v>6230</v>
      </c>
      <c r="F42" s="288">
        <v>307500</v>
      </c>
      <c r="G42" s="737"/>
      <c r="H42" s="290">
        <v>607500</v>
      </c>
      <c r="I42" s="371">
        <v>525995.04</v>
      </c>
      <c r="J42" s="379">
        <f t="shared" si="1"/>
        <v>86.58354567901235</v>
      </c>
    </row>
    <row r="43" spans="1:10" s="168" customFormat="1" ht="15.75" hidden="1">
      <c r="A43" s="1728">
        <v>11</v>
      </c>
      <c r="B43" s="1726" t="s">
        <v>324</v>
      </c>
      <c r="C43" s="1725">
        <v>900</v>
      </c>
      <c r="D43" s="1716">
        <v>90003</v>
      </c>
      <c r="E43" s="260">
        <v>4110</v>
      </c>
      <c r="F43" s="288">
        <v>0</v>
      </c>
      <c r="G43" s="293"/>
      <c r="H43" s="290">
        <v>0</v>
      </c>
      <c r="I43" s="371">
        <v>0</v>
      </c>
      <c r="J43" s="379" t="e">
        <f t="shared" si="1"/>
        <v>#DIV/0!</v>
      </c>
    </row>
    <row r="44" spans="1:10" s="168" customFormat="1" ht="15.75" hidden="1">
      <c r="A44" s="1728"/>
      <c r="B44" s="1726"/>
      <c r="C44" s="1725"/>
      <c r="D44" s="1716"/>
      <c r="E44" s="260">
        <v>4120</v>
      </c>
      <c r="F44" s="288" t="s">
        <v>17</v>
      </c>
      <c r="G44" s="293"/>
      <c r="H44" s="290">
        <v>0</v>
      </c>
      <c r="I44" s="371">
        <v>0</v>
      </c>
      <c r="J44" s="379" t="e">
        <f t="shared" si="1"/>
        <v>#DIV/0!</v>
      </c>
    </row>
    <row r="45" spans="1:10" s="168" customFormat="1" ht="15.75" hidden="1">
      <c r="A45" s="1728"/>
      <c r="B45" s="1726"/>
      <c r="C45" s="1725"/>
      <c r="D45" s="1716"/>
      <c r="E45" s="260">
        <v>4170</v>
      </c>
      <c r="F45" s="288">
        <v>0</v>
      </c>
      <c r="G45" s="293"/>
      <c r="H45" s="290">
        <v>0</v>
      </c>
      <c r="I45" s="371">
        <v>0</v>
      </c>
      <c r="J45" s="379" t="e">
        <f t="shared" si="1"/>
        <v>#DIV/0!</v>
      </c>
    </row>
    <row r="46" spans="1:10" s="160" customFormat="1" ht="15.75" customHeight="1" hidden="1">
      <c r="A46" s="1728"/>
      <c r="B46" s="1726"/>
      <c r="C46" s="1725"/>
      <c r="D46" s="1716"/>
      <c r="E46" s="260">
        <v>4210</v>
      </c>
      <c r="F46" s="288">
        <v>0</v>
      </c>
      <c r="G46" s="289"/>
      <c r="H46" s="290">
        <v>0</v>
      </c>
      <c r="I46" s="371">
        <v>0</v>
      </c>
      <c r="J46" s="379" t="e">
        <f t="shared" si="1"/>
        <v>#DIV/0!</v>
      </c>
    </row>
    <row r="47" spans="1:10" s="177" customFormat="1" ht="14.25" customHeight="1" hidden="1">
      <c r="A47" s="1729"/>
      <c r="B47" s="1727"/>
      <c r="C47" s="1722"/>
      <c r="D47" s="1687"/>
      <c r="E47" s="260">
        <v>4300</v>
      </c>
      <c r="F47" s="288">
        <v>0</v>
      </c>
      <c r="G47" s="294"/>
      <c r="H47" s="295">
        <v>0</v>
      </c>
      <c r="I47" s="373">
        <v>0</v>
      </c>
      <c r="J47" s="379" t="e">
        <f t="shared" si="1"/>
        <v>#DIV/0!</v>
      </c>
    </row>
    <row r="48" spans="1:10" ht="15" hidden="1">
      <c r="A48" s="1720">
        <v>12</v>
      </c>
      <c r="B48" s="1730" t="s">
        <v>253</v>
      </c>
      <c r="C48" s="1721">
        <v>900</v>
      </c>
      <c r="D48" s="1686">
        <v>90003</v>
      </c>
      <c r="E48" s="260">
        <v>4210</v>
      </c>
      <c r="F48" s="288">
        <v>0</v>
      </c>
      <c r="G48" s="296"/>
      <c r="H48" s="297">
        <v>0</v>
      </c>
      <c r="I48" s="374">
        <v>0</v>
      </c>
      <c r="J48" s="379" t="e">
        <f>I48/H48*100</f>
        <v>#DIV/0!</v>
      </c>
    </row>
    <row r="49" spans="1:10" ht="15" hidden="1">
      <c r="A49" s="1709"/>
      <c r="B49" s="1731"/>
      <c r="C49" s="1722"/>
      <c r="D49" s="1687"/>
      <c r="E49" s="260">
        <v>4300</v>
      </c>
      <c r="F49" s="288">
        <v>0</v>
      </c>
      <c r="G49" s="296"/>
      <c r="H49" s="297">
        <v>0</v>
      </c>
      <c r="I49" s="374">
        <v>0</v>
      </c>
      <c r="J49" s="379" t="e">
        <f t="shared" si="1"/>
        <v>#DIV/0!</v>
      </c>
    </row>
    <row r="50" spans="1:10" ht="15" hidden="1">
      <c r="A50" s="383">
        <v>13</v>
      </c>
      <c r="B50" s="1429" t="s">
        <v>407</v>
      </c>
      <c r="C50" s="287">
        <v>900</v>
      </c>
      <c r="D50" s="286">
        <v>90003</v>
      </c>
      <c r="E50" s="260">
        <v>4210</v>
      </c>
      <c r="F50" s="288">
        <v>0</v>
      </c>
      <c r="G50" s="296"/>
      <c r="H50" s="297">
        <v>0</v>
      </c>
      <c r="I50" s="374">
        <v>0</v>
      </c>
      <c r="J50" s="379" t="e">
        <f t="shared" si="1"/>
        <v>#DIV/0!</v>
      </c>
    </row>
    <row r="51" spans="1:10" ht="16.5" customHeight="1">
      <c r="A51" s="383">
        <v>12</v>
      </c>
      <c r="B51" s="1429" t="s">
        <v>343</v>
      </c>
      <c r="C51" s="287">
        <v>900</v>
      </c>
      <c r="D51" s="286">
        <v>90015</v>
      </c>
      <c r="E51" s="260">
        <v>6050</v>
      </c>
      <c r="F51" s="288">
        <v>350000</v>
      </c>
      <c r="G51" s="296"/>
      <c r="H51" s="290">
        <v>350000</v>
      </c>
      <c r="I51" s="371">
        <v>336315.97</v>
      </c>
      <c r="J51" s="379">
        <f t="shared" si="1"/>
        <v>96.09027714285713</v>
      </c>
    </row>
    <row r="52" spans="1:10" ht="47.25" customHeight="1">
      <c r="A52" s="1175">
        <v>13</v>
      </c>
      <c r="B52" s="1398" t="s">
        <v>801</v>
      </c>
      <c r="C52" s="1174">
        <v>900</v>
      </c>
      <c r="D52" s="1164">
        <v>90015</v>
      </c>
      <c r="E52" s="1164">
        <v>4210</v>
      </c>
      <c r="F52" s="288">
        <v>100000</v>
      </c>
      <c r="G52" s="296"/>
      <c r="H52" s="290">
        <v>100000</v>
      </c>
      <c r="I52" s="371">
        <v>1336.05</v>
      </c>
      <c r="J52" s="379">
        <f t="shared" si="1"/>
        <v>1.33605</v>
      </c>
    </row>
    <row r="53" spans="1:10" ht="15">
      <c r="A53" s="380"/>
      <c r="B53" s="265" t="s">
        <v>254</v>
      </c>
      <c r="C53" s="264"/>
      <c r="D53" s="266"/>
      <c r="E53" s="266"/>
      <c r="F53" s="291">
        <f>SUM(F34:F52)</f>
        <v>1002500</v>
      </c>
      <c r="G53" s="291">
        <f>SUM(G34:G49)</f>
        <v>0</v>
      </c>
      <c r="H53" s="291">
        <f>SUM(H34:H52)</f>
        <v>1773576</v>
      </c>
      <c r="I53" s="298">
        <f>SUM(I34:I52)</f>
        <v>1203292.55</v>
      </c>
      <c r="J53" s="384">
        <f>I53/H53*100</f>
        <v>67.84555891599796</v>
      </c>
    </row>
    <row r="54" spans="1:10" ht="54.75" hidden="1">
      <c r="A54" s="226">
        <v>10</v>
      </c>
      <c r="B54" s="261" t="s">
        <v>802</v>
      </c>
      <c r="C54" s="267">
        <v>921</v>
      </c>
      <c r="D54" s="263" t="s">
        <v>209</v>
      </c>
      <c r="E54" s="263" t="s">
        <v>316</v>
      </c>
      <c r="F54" s="288">
        <v>0</v>
      </c>
      <c r="G54" s="296"/>
      <c r="H54" s="290">
        <v>0</v>
      </c>
      <c r="I54" s="371">
        <v>0</v>
      </c>
      <c r="J54" s="379" t="e">
        <f>I54/H54*100</f>
        <v>#DIV/0!</v>
      </c>
    </row>
    <row r="55" spans="1:10" ht="15" hidden="1">
      <c r="A55" s="385"/>
      <c r="B55" s="265" t="s">
        <v>317</v>
      </c>
      <c r="C55" s="264"/>
      <c r="D55" s="264"/>
      <c r="E55" s="264"/>
      <c r="F55" s="291">
        <f>SUM(F54:F54)</f>
        <v>0</v>
      </c>
      <c r="G55" s="291">
        <f>SUM(G54:G54)</f>
        <v>0</v>
      </c>
      <c r="H55" s="291">
        <f>SUM(H54:H54)</f>
        <v>0</v>
      </c>
      <c r="I55" s="372">
        <f>SUM(I54:I54)</f>
        <v>0</v>
      </c>
      <c r="J55" s="381" t="e">
        <f>I55/H55*100</f>
        <v>#DIV/0!</v>
      </c>
    </row>
    <row r="56" spans="1:10" ht="15.75" thickBot="1">
      <c r="A56" s="386"/>
      <c r="B56" s="387" t="s">
        <v>212</v>
      </c>
      <c r="C56" s="388"/>
      <c r="D56" s="389"/>
      <c r="E56" s="389"/>
      <c r="F56" s="390">
        <f>F29+F53+F55+F27+F31+F33</f>
        <v>4000000</v>
      </c>
      <c r="G56" s="390">
        <f>G29+G53+G55+G27+G31+G33</f>
        <v>0</v>
      </c>
      <c r="H56" s="390">
        <f>H29+H53+H55+H27+H31+H33</f>
        <v>4624000</v>
      </c>
      <c r="I56" s="395">
        <f>I29+I53+I55+I27+I31+I33</f>
        <v>3514405.5200000005</v>
      </c>
      <c r="J56" s="391">
        <f>I56/H56*100</f>
        <v>76.0035795847751</v>
      </c>
    </row>
    <row r="57" spans="2:6" ht="15">
      <c r="B57" s="183"/>
      <c r="F57" s="275"/>
    </row>
    <row r="58" spans="2:6" ht="15">
      <c r="B58" s="183"/>
      <c r="F58" s="275"/>
    </row>
    <row r="59" spans="2:6" ht="15">
      <c r="B59" s="183"/>
      <c r="F59" s="275"/>
    </row>
    <row r="60" spans="2:6" ht="15">
      <c r="B60" s="183"/>
      <c r="F60" s="275"/>
    </row>
    <row r="61" spans="2:6" ht="15">
      <c r="B61" s="183"/>
      <c r="F61" s="275"/>
    </row>
    <row r="62" spans="2:6" ht="15">
      <c r="B62" s="183"/>
      <c r="F62" s="275"/>
    </row>
    <row r="63" spans="2:6" ht="15">
      <c r="B63" s="183"/>
      <c r="F63" s="275"/>
    </row>
    <row r="64" spans="2:6" ht="15">
      <c r="B64" s="183"/>
      <c r="F64" s="275"/>
    </row>
    <row r="65" spans="2:6" ht="15">
      <c r="B65" s="183"/>
      <c r="F65" s="275"/>
    </row>
    <row r="66" spans="2:6" ht="15">
      <c r="B66" s="183"/>
      <c r="F66" s="275"/>
    </row>
    <row r="67" spans="2:6" ht="15">
      <c r="B67" s="183"/>
      <c r="F67" s="275"/>
    </row>
    <row r="68" spans="2:6" ht="15">
      <c r="B68" s="183"/>
      <c r="F68" s="275"/>
    </row>
    <row r="69" spans="2:6" ht="15">
      <c r="B69" s="183"/>
      <c r="F69" s="275"/>
    </row>
    <row r="70" spans="2:6" ht="15">
      <c r="B70" s="183"/>
      <c r="F70" s="275"/>
    </row>
    <row r="71" spans="2:6" ht="15">
      <c r="B71" s="183"/>
      <c r="F71" s="275"/>
    </row>
    <row r="72" spans="2:6" ht="15">
      <c r="B72" s="183"/>
      <c r="F72" s="275"/>
    </row>
    <row r="73" spans="2:6" ht="15">
      <c r="B73" s="183"/>
      <c r="F73" s="275"/>
    </row>
    <row r="74" spans="2:6" ht="15">
      <c r="B74" s="183"/>
      <c r="F74" s="275"/>
    </row>
    <row r="75" spans="2:6" ht="15">
      <c r="B75" s="183"/>
      <c r="F75" s="275"/>
    </row>
    <row r="76" spans="2:6" ht="15">
      <c r="B76" s="183"/>
      <c r="F76" s="275"/>
    </row>
    <row r="77" spans="2:6" ht="15">
      <c r="B77" s="183"/>
      <c r="F77" s="275"/>
    </row>
    <row r="78" spans="2:6" ht="15">
      <c r="B78" s="183"/>
      <c r="F78" s="275"/>
    </row>
    <row r="79" spans="2:6" ht="15">
      <c r="B79" s="183"/>
      <c r="F79" s="275"/>
    </row>
    <row r="80" spans="2:6" ht="15">
      <c r="B80" s="183"/>
      <c r="F80" s="275"/>
    </row>
    <row r="81" spans="2:6" ht="15">
      <c r="B81" s="183"/>
      <c r="F81" s="275"/>
    </row>
    <row r="82" spans="2:6" ht="15">
      <c r="B82" s="183"/>
      <c r="F82" s="275"/>
    </row>
    <row r="83" spans="2:6" ht="15">
      <c r="B83" s="183"/>
      <c r="F83" s="275"/>
    </row>
    <row r="84" spans="2:6" ht="15">
      <c r="B84" s="183"/>
      <c r="F84" s="275"/>
    </row>
    <row r="85" spans="2:6" ht="15">
      <c r="B85" s="183"/>
      <c r="F85" s="275"/>
    </row>
    <row r="86" spans="2:6" ht="15">
      <c r="B86" s="183"/>
      <c r="F86" s="275"/>
    </row>
    <row r="87" spans="2:6" ht="15">
      <c r="B87" s="183"/>
      <c r="F87" s="275"/>
    </row>
    <row r="88" spans="2:6" ht="15">
      <c r="B88" s="183"/>
      <c r="F88" s="275"/>
    </row>
    <row r="89" spans="2:6" ht="15">
      <c r="B89" s="183"/>
      <c r="F89" s="275"/>
    </row>
    <row r="90" spans="2:6" ht="15">
      <c r="B90" s="183"/>
      <c r="F90" s="275"/>
    </row>
    <row r="91" spans="2:6" ht="15">
      <c r="B91" s="183"/>
      <c r="F91" s="275"/>
    </row>
    <row r="92" spans="2:6" ht="15">
      <c r="B92" s="183"/>
      <c r="F92" s="275"/>
    </row>
    <row r="93" spans="2:6" ht="15">
      <c r="B93" s="183"/>
      <c r="F93" s="275"/>
    </row>
    <row r="94" spans="2:6" ht="15">
      <c r="B94" s="183"/>
      <c r="F94" s="275"/>
    </row>
    <row r="95" spans="2:6" ht="15">
      <c r="B95" s="183"/>
      <c r="F95" s="275"/>
    </row>
    <row r="96" spans="2:6" ht="15">
      <c r="B96" s="183"/>
      <c r="F96" s="275"/>
    </row>
    <row r="97" spans="2:6" ht="15">
      <c r="B97" s="183"/>
      <c r="F97" s="275"/>
    </row>
    <row r="98" spans="2:6" ht="15">
      <c r="B98" s="183"/>
      <c r="F98" s="275"/>
    </row>
    <row r="99" spans="2:6" ht="15">
      <c r="B99" s="183"/>
      <c r="F99" s="275"/>
    </row>
    <row r="100" spans="2:6" ht="15">
      <c r="B100" s="183"/>
      <c r="F100" s="275"/>
    </row>
    <row r="101" spans="2:6" ht="15">
      <c r="B101" s="183"/>
      <c r="F101" s="275"/>
    </row>
    <row r="102" spans="2:6" ht="15">
      <c r="B102" s="183"/>
      <c r="F102" s="275"/>
    </row>
    <row r="103" spans="2:6" ht="15">
      <c r="B103" s="183"/>
      <c r="F103" s="275"/>
    </row>
    <row r="104" spans="2:6" ht="15">
      <c r="B104" s="183"/>
      <c r="F104" s="275"/>
    </row>
    <row r="105" spans="2:6" ht="15">
      <c r="B105" s="183"/>
      <c r="F105" s="275"/>
    </row>
    <row r="106" spans="2:6" ht="15">
      <c r="B106" s="183"/>
      <c r="F106" s="275"/>
    </row>
    <row r="107" spans="2:6" ht="15">
      <c r="B107" s="183"/>
      <c r="F107" s="275"/>
    </row>
    <row r="108" spans="2:6" ht="15">
      <c r="B108" s="183"/>
      <c r="F108" s="275"/>
    </row>
    <row r="109" spans="2:6" ht="15">
      <c r="B109" s="183"/>
      <c r="F109" s="275"/>
    </row>
    <row r="110" spans="2:6" ht="15">
      <c r="B110" s="183"/>
      <c r="F110" s="275"/>
    </row>
    <row r="111" spans="2:6" ht="15">
      <c r="B111" s="183"/>
      <c r="F111" s="275"/>
    </row>
    <row r="112" spans="2:6" ht="15">
      <c r="B112" s="183"/>
      <c r="F112" s="275"/>
    </row>
    <row r="113" spans="2:6" ht="15">
      <c r="B113" s="183"/>
      <c r="F113" s="275"/>
    </row>
    <row r="114" spans="2:6" ht="15">
      <c r="B114" s="183"/>
      <c r="F114" s="275"/>
    </row>
    <row r="115" spans="2:6" ht="15">
      <c r="B115" s="183"/>
      <c r="F115" s="275"/>
    </row>
    <row r="116" spans="2:6" ht="15">
      <c r="B116" s="183"/>
      <c r="F116" s="275"/>
    </row>
    <row r="117" spans="2:6" ht="15">
      <c r="B117" s="183"/>
      <c r="F117" s="275"/>
    </row>
    <row r="118" spans="2:6" ht="15">
      <c r="B118" s="183"/>
      <c r="F118" s="275"/>
    </row>
    <row r="119" spans="2:6" ht="15">
      <c r="B119" s="183"/>
      <c r="F119" s="275"/>
    </row>
    <row r="120" spans="2:6" ht="15">
      <c r="B120" s="183"/>
      <c r="F120" s="275"/>
    </row>
    <row r="121" spans="2:6" ht="15">
      <c r="B121" s="183"/>
      <c r="F121" s="275"/>
    </row>
    <row r="122" spans="2:6" ht="15">
      <c r="B122" s="183"/>
      <c r="F122" s="275"/>
    </row>
    <row r="123" spans="2:6" ht="15">
      <c r="B123" s="183"/>
      <c r="F123" s="275"/>
    </row>
    <row r="124" spans="2:6" ht="15">
      <c r="B124" s="183"/>
      <c r="F124" s="275"/>
    </row>
    <row r="125" spans="2:6" ht="15">
      <c r="B125" s="183"/>
      <c r="F125" s="275"/>
    </row>
    <row r="126" spans="2:6" ht="15">
      <c r="B126" s="183"/>
      <c r="F126" s="275"/>
    </row>
    <row r="127" spans="2:6" ht="15">
      <c r="B127" s="183"/>
      <c r="F127" s="275"/>
    </row>
    <row r="128" spans="2:6" ht="15">
      <c r="B128" s="183"/>
      <c r="F128" s="275"/>
    </row>
    <row r="129" spans="2:6" ht="15">
      <c r="B129" s="183"/>
      <c r="F129" s="275"/>
    </row>
    <row r="130" spans="2:6" ht="15">
      <c r="B130" s="183"/>
      <c r="F130" s="275"/>
    </row>
    <row r="131" spans="2:6" ht="15">
      <c r="B131" s="183"/>
      <c r="F131" s="275"/>
    </row>
    <row r="132" spans="2:6" ht="15">
      <c r="B132" s="183"/>
      <c r="F132" s="275"/>
    </row>
    <row r="133" spans="2:6" ht="15">
      <c r="B133" s="183"/>
      <c r="F133" s="275"/>
    </row>
    <row r="134" spans="2:6" ht="15">
      <c r="B134" s="183"/>
      <c r="F134" s="275"/>
    </row>
    <row r="135" spans="2:6" ht="15">
      <c r="B135" s="183"/>
      <c r="F135" s="275"/>
    </row>
    <row r="136" spans="2:6" ht="15">
      <c r="B136" s="183"/>
      <c r="F136" s="275"/>
    </row>
    <row r="137" spans="2:6" ht="15">
      <c r="B137" s="183"/>
      <c r="F137" s="275"/>
    </row>
    <row r="138" spans="2:6" ht="15">
      <c r="B138" s="183"/>
      <c r="F138" s="275"/>
    </row>
    <row r="139" spans="2:6" ht="15">
      <c r="B139" s="183"/>
      <c r="F139" s="275"/>
    </row>
    <row r="140" spans="2:6" ht="15">
      <c r="B140" s="183"/>
      <c r="F140" s="275"/>
    </row>
    <row r="141" spans="2:6" ht="15">
      <c r="B141" s="183"/>
      <c r="F141" s="275"/>
    </row>
    <row r="142" spans="2:6" ht="15">
      <c r="B142" s="183"/>
      <c r="F142" s="275"/>
    </row>
    <row r="143" spans="2:6" ht="15">
      <c r="B143" s="183"/>
      <c r="F143" s="275"/>
    </row>
    <row r="144" spans="2:6" ht="15">
      <c r="B144" s="183"/>
      <c r="F144" s="275"/>
    </row>
    <row r="145" spans="2:6" ht="15">
      <c r="B145" s="183"/>
      <c r="F145" s="275"/>
    </row>
    <row r="146" spans="2:6" ht="15">
      <c r="B146" s="183"/>
      <c r="F146" s="275"/>
    </row>
    <row r="147" spans="2:6" ht="15">
      <c r="B147" s="183"/>
      <c r="F147" s="275"/>
    </row>
    <row r="148" spans="2:6" ht="15">
      <c r="B148" s="183"/>
      <c r="F148" s="275"/>
    </row>
    <row r="149" spans="2:6" ht="15">
      <c r="B149" s="183"/>
      <c r="F149" s="275"/>
    </row>
    <row r="150" spans="2:6" ht="15">
      <c r="B150" s="183"/>
      <c r="F150" s="275"/>
    </row>
    <row r="151" spans="2:6" ht="15">
      <c r="B151" s="183"/>
      <c r="F151" s="275"/>
    </row>
    <row r="152" spans="2:6" ht="15">
      <c r="B152" s="183"/>
      <c r="F152" s="275"/>
    </row>
    <row r="153" spans="2:6" ht="15">
      <c r="B153" s="183"/>
      <c r="F153" s="275"/>
    </row>
    <row r="154" spans="2:6" ht="15">
      <c r="B154" s="183"/>
      <c r="F154" s="275"/>
    </row>
    <row r="155" spans="2:6" ht="15">
      <c r="B155" s="183"/>
      <c r="F155" s="275"/>
    </row>
    <row r="156" spans="2:6" ht="15">
      <c r="B156" s="183"/>
      <c r="F156" s="275"/>
    </row>
    <row r="157" spans="2:6" ht="15">
      <c r="B157" s="183"/>
      <c r="F157" s="275"/>
    </row>
    <row r="158" spans="2:6" ht="15">
      <c r="B158" s="183"/>
      <c r="F158" s="275"/>
    </row>
    <row r="159" spans="2:6" ht="15">
      <c r="B159" s="183"/>
      <c r="F159" s="275"/>
    </row>
    <row r="160" spans="2:6" ht="15">
      <c r="B160" s="183"/>
      <c r="F160" s="275"/>
    </row>
    <row r="161" spans="2:6" ht="15">
      <c r="B161" s="183"/>
      <c r="F161" s="275"/>
    </row>
    <row r="162" spans="2:6" ht="15">
      <c r="B162" s="183"/>
      <c r="F162" s="275"/>
    </row>
    <row r="163" spans="2:6" ht="15">
      <c r="B163" s="183"/>
      <c r="F163" s="275"/>
    </row>
    <row r="164" ht="15">
      <c r="F164" s="275"/>
    </row>
    <row r="165" ht="15">
      <c r="F165" s="275"/>
    </row>
    <row r="166" ht="15">
      <c r="F166" s="275"/>
    </row>
    <row r="167" ht="15">
      <c r="F167" s="275"/>
    </row>
    <row r="168" ht="15">
      <c r="F168" s="275"/>
    </row>
    <row r="169" ht="15">
      <c r="F169" s="275"/>
    </row>
    <row r="170" ht="15">
      <c r="F170" s="275"/>
    </row>
    <row r="171" ht="15">
      <c r="F171" s="275"/>
    </row>
    <row r="172" ht="15">
      <c r="F172" s="275"/>
    </row>
    <row r="173" ht="15">
      <c r="F173" s="275"/>
    </row>
    <row r="174" ht="15">
      <c r="F174" s="275"/>
    </row>
    <row r="175" ht="15">
      <c r="F175" s="275"/>
    </row>
    <row r="176" ht="15">
      <c r="F176" s="275"/>
    </row>
    <row r="177" ht="15">
      <c r="F177" s="275"/>
    </row>
    <row r="178" ht="15">
      <c r="F178" s="275"/>
    </row>
    <row r="179" ht="15">
      <c r="F179" s="275"/>
    </row>
    <row r="180" ht="15">
      <c r="F180" s="275"/>
    </row>
    <row r="181" ht="15">
      <c r="F181" s="275"/>
    </row>
    <row r="182" ht="15">
      <c r="F182" s="275"/>
    </row>
    <row r="183" ht="15">
      <c r="F183" s="275"/>
    </row>
    <row r="184" ht="15">
      <c r="F184" s="275"/>
    </row>
    <row r="185" ht="15">
      <c r="F185" s="275"/>
    </row>
    <row r="186" ht="15">
      <c r="F186" s="275"/>
    </row>
    <row r="187" ht="15">
      <c r="F187" s="275"/>
    </row>
    <row r="188" ht="15">
      <c r="F188" s="275"/>
    </row>
    <row r="189" ht="15">
      <c r="F189" s="275"/>
    </row>
    <row r="190" ht="15">
      <c r="F190" s="275"/>
    </row>
    <row r="191" ht="15">
      <c r="F191" s="275"/>
    </row>
    <row r="192" ht="15">
      <c r="F192" s="275"/>
    </row>
    <row r="193" ht="15">
      <c r="F193" s="275"/>
    </row>
    <row r="194" ht="15">
      <c r="F194" s="275"/>
    </row>
    <row r="195" ht="15">
      <c r="F195" s="275"/>
    </row>
    <row r="196" ht="15">
      <c r="F196" s="275"/>
    </row>
    <row r="197" ht="15">
      <c r="F197" s="275"/>
    </row>
    <row r="198" ht="15">
      <c r="F198" s="275"/>
    </row>
    <row r="199" ht="15">
      <c r="F199" s="275"/>
    </row>
    <row r="200" ht="15">
      <c r="F200" s="275"/>
    </row>
    <row r="201" ht="15">
      <c r="F201" s="275"/>
    </row>
    <row r="202" ht="15">
      <c r="F202" s="275"/>
    </row>
    <row r="203" ht="15">
      <c r="F203" s="275"/>
    </row>
    <row r="204" ht="15">
      <c r="F204" s="275"/>
    </row>
    <row r="205" ht="15">
      <c r="F205" s="275"/>
    </row>
    <row r="206" ht="15">
      <c r="F206" s="275"/>
    </row>
    <row r="207" ht="15">
      <c r="F207" s="275"/>
    </row>
    <row r="208" ht="15">
      <c r="F208" s="275"/>
    </row>
    <row r="209" ht="15">
      <c r="F209" s="275"/>
    </row>
    <row r="210" ht="15">
      <c r="F210" s="275"/>
    </row>
    <row r="211" ht="15">
      <c r="F211" s="275"/>
    </row>
    <row r="212" ht="15">
      <c r="F212" s="275"/>
    </row>
    <row r="213" ht="15">
      <c r="F213" s="275"/>
    </row>
    <row r="214" ht="15">
      <c r="F214" s="275"/>
    </row>
    <row r="215" ht="15">
      <c r="F215" s="275"/>
    </row>
    <row r="216" ht="15">
      <c r="F216" s="275"/>
    </row>
    <row r="217" ht="15">
      <c r="F217" s="275"/>
    </row>
    <row r="218" ht="15">
      <c r="F218" s="275"/>
    </row>
    <row r="219" ht="15">
      <c r="F219" s="275"/>
    </row>
    <row r="220" ht="15">
      <c r="F220" s="275"/>
    </row>
    <row r="221" ht="15">
      <c r="F221" s="275"/>
    </row>
    <row r="222" ht="15">
      <c r="F222" s="275"/>
    </row>
    <row r="223" ht="15">
      <c r="F223" s="275"/>
    </row>
    <row r="224" ht="15">
      <c r="F224" s="275"/>
    </row>
    <row r="225" ht="15">
      <c r="F225" s="275"/>
    </row>
    <row r="226" ht="15">
      <c r="F226" s="275"/>
    </row>
    <row r="227" ht="15">
      <c r="F227" s="275"/>
    </row>
    <row r="228" ht="15">
      <c r="F228" s="275"/>
    </row>
    <row r="229" ht="15">
      <c r="F229" s="275"/>
    </row>
    <row r="230" ht="15">
      <c r="F230" s="275"/>
    </row>
    <row r="231" ht="15">
      <c r="F231" s="275"/>
    </row>
    <row r="232" ht="15">
      <c r="F232" s="275"/>
    </row>
    <row r="233" ht="15">
      <c r="F233" s="275"/>
    </row>
    <row r="234" ht="15">
      <c r="F234" s="275"/>
    </row>
    <row r="235" ht="15">
      <c r="F235" s="275"/>
    </row>
    <row r="236" ht="15">
      <c r="F236" s="275"/>
    </row>
    <row r="237" ht="15">
      <c r="F237" s="275"/>
    </row>
    <row r="238" ht="15">
      <c r="F238" s="275"/>
    </row>
    <row r="239" ht="15">
      <c r="F239" s="275"/>
    </row>
    <row r="240" ht="15">
      <c r="F240" s="275"/>
    </row>
    <row r="241" ht="15">
      <c r="F241" s="275"/>
    </row>
    <row r="242" ht="15">
      <c r="F242" s="275"/>
    </row>
    <row r="243" ht="15">
      <c r="F243" s="275"/>
    </row>
    <row r="244" ht="15">
      <c r="F244" s="275"/>
    </row>
    <row r="245" ht="15">
      <c r="F245" s="275"/>
    </row>
    <row r="246" ht="15">
      <c r="F246" s="275"/>
    </row>
    <row r="247" ht="15">
      <c r="F247" s="275"/>
    </row>
    <row r="248" ht="15">
      <c r="F248" s="275"/>
    </row>
    <row r="249" ht="15">
      <c r="F249" s="275"/>
    </row>
    <row r="250" ht="15">
      <c r="F250" s="275"/>
    </row>
    <row r="251" ht="15">
      <c r="F251" s="275"/>
    </row>
    <row r="252" ht="15">
      <c r="F252" s="275"/>
    </row>
    <row r="253" ht="15">
      <c r="F253" s="275"/>
    </row>
    <row r="254" ht="15">
      <c r="F254" s="275"/>
    </row>
    <row r="255" ht="15">
      <c r="F255" s="275"/>
    </row>
    <row r="256" ht="15">
      <c r="F256" s="275"/>
    </row>
    <row r="257" ht="15">
      <c r="F257" s="275"/>
    </row>
    <row r="258" ht="15">
      <c r="F258" s="275"/>
    </row>
    <row r="259" ht="15">
      <c r="F259" s="275"/>
    </row>
    <row r="260" ht="15">
      <c r="F260" s="275"/>
    </row>
    <row r="261" ht="15">
      <c r="F261" s="275"/>
    </row>
    <row r="262" ht="15">
      <c r="F262" s="275"/>
    </row>
    <row r="263" ht="15">
      <c r="F263" s="275"/>
    </row>
    <row r="264" ht="15">
      <c r="F264" s="275"/>
    </row>
    <row r="265" ht="15">
      <c r="F265" s="275"/>
    </row>
    <row r="266" ht="15">
      <c r="F266" s="275"/>
    </row>
    <row r="267" ht="15">
      <c r="F267" s="275"/>
    </row>
    <row r="268" ht="15">
      <c r="F268" s="275"/>
    </row>
    <row r="269" ht="15">
      <c r="F269" s="275"/>
    </row>
    <row r="270" ht="15">
      <c r="F270" s="275"/>
    </row>
    <row r="271" ht="15">
      <c r="F271" s="275"/>
    </row>
    <row r="272" ht="15">
      <c r="F272" s="275"/>
    </row>
    <row r="273" ht="15">
      <c r="F273" s="275"/>
    </row>
    <row r="274" ht="15">
      <c r="F274" s="275"/>
    </row>
    <row r="275" ht="15">
      <c r="F275" s="275"/>
    </row>
    <row r="276" ht="15">
      <c r="F276" s="275"/>
    </row>
    <row r="277" ht="15">
      <c r="F277" s="275"/>
    </row>
    <row r="278" ht="15">
      <c r="F278" s="275"/>
    </row>
    <row r="279" ht="15">
      <c r="F279" s="275"/>
    </row>
    <row r="280" ht="15">
      <c r="F280" s="275"/>
    </row>
    <row r="281" ht="15">
      <c r="F281" s="275"/>
    </row>
    <row r="282" ht="15">
      <c r="F282" s="275"/>
    </row>
    <row r="283" ht="15">
      <c r="F283" s="275"/>
    </row>
    <row r="284" ht="15">
      <c r="F284" s="275"/>
    </row>
    <row r="285" ht="15">
      <c r="F285" s="275"/>
    </row>
    <row r="286" ht="15">
      <c r="F286" s="275"/>
    </row>
    <row r="287" ht="15">
      <c r="F287" s="275"/>
    </row>
    <row r="288" ht="15">
      <c r="F288" s="275"/>
    </row>
    <row r="289" ht="15">
      <c r="F289" s="275"/>
    </row>
    <row r="290" ht="15">
      <c r="F290" s="275"/>
    </row>
    <row r="291" ht="15">
      <c r="F291" s="275"/>
    </row>
    <row r="292" ht="15">
      <c r="F292" s="275"/>
    </row>
    <row r="293" ht="15">
      <c r="F293" s="275"/>
    </row>
    <row r="294" ht="15">
      <c r="F294" s="275"/>
    </row>
    <row r="295" ht="15">
      <c r="F295" s="275"/>
    </row>
    <row r="296" ht="15">
      <c r="F296" s="275"/>
    </row>
    <row r="297" ht="15">
      <c r="F297" s="275"/>
    </row>
    <row r="298" ht="15">
      <c r="F298" s="275"/>
    </row>
    <row r="299" ht="15">
      <c r="F299" s="275"/>
    </row>
    <row r="300" ht="15">
      <c r="F300" s="275"/>
    </row>
    <row r="301" ht="15">
      <c r="F301" s="275"/>
    </row>
    <row r="302" ht="15">
      <c r="F302" s="275"/>
    </row>
    <row r="303" ht="15">
      <c r="F303" s="275"/>
    </row>
    <row r="304" ht="15">
      <c r="F304" s="275"/>
    </row>
    <row r="305" ht="15">
      <c r="F305" s="275"/>
    </row>
    <row r="306" ht="15">
      <c r="F306" s="275"/>
    </row>
    <row r="307" ht="15">
      <c r="F307" s="275"/>
    </row>
    <row r="308" ht="15">
      <c r="F308" s="275"/>
    </row>
    <row r="309" ht="15">
      <c r="F309" s="275"/>
    </row>
    <row r="310" ht="15">
      <c r="F310" s="275"/>
    </row>
    <row r="311" ht="15">
      <c r="F311" s="275"/>
    </row>
    <row r="312" ht="15">
      <c r="F312" s="275"/>
    </row>
    <row r="313" ht="15">
      <c r="F313" s="275"/>
    </row>
    <row r="314" ht="15">
      <c r="F314" s="275"/>
    </row>
    <row r="315" ht="15">
      <c r="F315" s="275"/>
    </row>
    <row r="316" ht="15">
      <c r="F316" s="275"/>
    </row>
    <row r="317" ht="15">
      <c r="F317" s="275"/>
    </row>
    <row r="318" ht="15">
      <c r="F318" s="275"/>
    </row>
    <row r="319" ht="15">
      <c r="F319" s="275"/>
    </row>
    <row r="320" ht="15">
      <c r="F320" s="275"/>
    </row>
    <row r="321" ht="15">
      <c r="F321" s="275"/>
    </row>
    <row r="322" ht="15">
      <c r="F322" s="275"/>
    </row>
    <row r="323" ht="15">
      <c r="F323" s="275"/>
    </row>
    <row r="324" ht="15">
      <c r="F324" s="275"/>
    </row>
    <row r="325" ht="15">
      <c r="F325" s="275"/>
    </row>
    <row r="326" ht="15">
      <c r="F326" s="275"/>
    </row>
    <row r="327" ht="15">
      <c r="F327" s="275"/>
    </row>
    <row r="328" ht="15">
      <c r="F328" s="275"/>
    </row>
    <row r="329" ht="15">
      <c r="F329" s="275"/>
    </row>
    <row r="330" ht="15">
      <c r="F330" s="275"/>
    </row>
    <row r="331" ht="15">
      <c r="F331" s="275"/>
    </row>
    <row r="332" ht="15">
      <c r="F332" s="275"/>
    </row>
    <row r="333" ht="15">
      <c r="F333" s="275"/>
    </row>
    <row r="334" ht="15">
      <c r="F334" s="275"/>
    </row>
    <row r="335" ht="15">
      <c r="F335" s="275"/>
    </row>
    <row r="336" ht="15">
      <c r="F336" s="275"/>
    </row>
    <row r="337" ht="15">
      <c r="F337" s="275"/>
    </row>
    <row r="338" ht="15">
      <c r="F338" s="275"/>
    </row>
    <row r="339" ht="15">
      <c r="F339" s="275"/>
    </row>
    <row r="340" ht="15">
      <c r="F340" s="275"/>
    </row>
    <row r="341" ht="15">
      <c r="F341" s="275"/>
    </row>
    <row r="342" ht="15">
      <c r="F342" s="275"/>
    </row>
    <row r="343" ht="15">
      <c r="F343" s="275"/>
    </row>
    <row r="344" ht="15">
      <c r="F344" s="275"/>
    </row>
    <row r="345" ht="15">
      <c r="F345" s="275"/>
    </row>
    <row r="346" ht="15">
      <c r="F346" s="275"/>
    </row>
    <row r="347" ht="15">
      <c r="F347" s="275"/>
    </row>
    <row r="348" ht="15">
      <c r="F348" s="275"/>
    </row>
    <row r="349" ht="15">
      <c r="F349" s="275"/>
    </row>
    <row r="350" ht="15">
      <c r="F350" s="275"/>
    </row>
    <row r="351" ht="15">
      <c r="F351" s="275"/>
    </row>
    <row r="352" ht="15">
      <c r="F352" s="275"/>
    </row>
    <row r="353" ht="15">
      <c r="F353" s="275"/>
    </row>
    <row r="354" ht="15">
      <c r="F354" s="275"/>
    </row>
    <row r="355" ht="15">
      <c r="F355" s="275"/>
    </row>
    <row r="356" ht="15">
      <c r="F356" s="275"/>
    </row>
    <row r="357" ht="15">
      <c r="F357" s="275"/>
    </row>
    <row r="358" ht="15">
      <c r="F358" s="275"/>
    </row>
    <row r="359" ht="15">
      <c r="F359" s="275"/>
    </row>
    <row r="360" ht="15">
      <c r="F360" s="275"/>
    </row>
    <row r="361" ht="15">
      <c r="F361" s="275"/>
    </row>
    <row r="362" ht="15">
      <c r="F362" s="275"/>
    </row>
    <row r="363" ht="15">
      <c r="F363" s="275"/>
    </row>
    <row r="364" ht="15">
      <c r="F364" s="275"/>
    </row>
    <row r="365" ht="15">
      <c r="F365" s="275"/>
    </row>
    <row r="366" ht="15">
      <c r="F366" s="275"/>
    </row>
    <row r="367" ht="15">
      <c r="F367" s="275"/>
    </row>
    <row r="368" ht="15">
      <c r="F368" s="275"/>
    </row>
    <row r="369" ht="15">
      <c r="F369" s="275"/>
    </row>
    <row r="370" ht="15">
      <c r="F370" s="275"/>
    </row>
    <row r="371" ht="15">
      <c r="F371" s="275"/>
    </row>
    <row r="372" ht="15">
      <c r="F372" s="275"/>
    </row>
    <row r="373" ht="15">
      <c r="F373" s="275"/>
    </row>
    <row r="374" ht="15">
      <c r="F374" s="275"/>
    </row>
    <row r="375" ht="15">
      <c r="F375" s="275"/>
    </row>
    <row r="376" ht="15">
      <c r="F376" s="275"/>
    </row>
    <row r="377" ht="15">
      <c r="F377" s="275"/>
    </row>
    <row r="378" ht="15">
      <c r="F378" s="275"/>
    </row>
    <row r="379" ht="15">
      <c r="F379" s="275"/>
    </row>
    <row r="380" ht="15">
      <c r="F380" s="275"/>
    </row>
    <row r="381" ht="15">
      <c r="F381" s="275"/>
    </row>
    <row r="382" ht="15">
      <c r="F382" s="275"/>
    </row>
    <row r="383" ht="15">
      <c r="F383" s="275"/>
    </row>
    <row r="384" ht="15">
      <c r="F384" s="275"/>
    </row>
    <row r="385" ht="15">
      <c r="F385" s="275"/>
    </row>
    <row r="386" ht="15">
      <c r="F386" s="275"/>
    </row>
    <row r="387" ht="15">
      <c r="F387" s="275"/>
    </row>
    <row r="388" ht="15">
      <c r="F388" s="275"/>
    </row>
    <row r="389" ht="15">
      <c r="F389" s="275"/>
    </row>
    <row r="390" ht="15">
      <c r="F390" s="275"/>
    </row>
    <row r="391" ht="15">
      <c r="F391" s="275"/>
    </row>
    <row r="392" ht="15">
      <c r="F392" s="275"/>
    </row>
    <row r="393" ht="15">
      <c r="F393" s="275"/>
    </row>
    <row r="394" ht="15">
      <c r="F394" s="275"/>
    </row>
    <row r="395" ht="15">
      <c r="F395" s="275"/>
    </row>
    <row r="396" ht="15">
      <c r="F396" s="275"/>
    </row>
    <row r="397" ht="15">
      <c r="F397" s="275"/>
    </row>
    <row r="398" ht="15">
      <c r="F398" s="275"/>
    </row>
    <row r="399" ht="15">
      <c r="F399" s="275"/>
    </row>
    <row r="400" ht="15">
      <c r="F400" s="275"/>
    </row>
    <row r="401" ht="15">
      <c r="F401" s="275"/>
    </row>
    <row r="402" ht="15">
      <c r="F402" s="275"/>
    </row>
    <row r="403" ht="15">
      <c r="F403" s="275"/>
    </row>
    <row r="404" ht="15">
      <c r="F404" s="275"/>
    </row>
    <row r="405" ht="15">
      <c r="F405" s="275"/>
    </row>
    <row r="406" ht="15">
      <c r="F406" s="275"/>
    </row>
    <row r="407" ht="15">
      <c r="F407" s="275"/>
    </row>
    <row r="408" ht="15">
      <c r="F408" s="275"/>
    </row>
    <row r="409" ht="15">
      <c r="F409" s="275"/>
    </row>
    <row r="410" ht="15">
      <c r="F410" s="275"/>
    </row>
    <row r="411" ht="15">
      <c r="F411" s="275"/>
    </row>
    <row r="412" ht="15">
      <c r="F412" s="275"/>
    </row>
    <row r="413" ht="15">
      <c r="F413" s="275"/>
    </row>
    <row r="414" ht="15">
      <c r="F414" s="275"/>
    </row>
    <row r="415" ht="15">
      <c r="F415" s="275"/>
    </row>
    <row r="416" ht="15">
      <c r="F416" s="275"/>
    </row>
    <row r="417" ht="15">
      <c r="F417" s="275"/>
    </row>
    <row r="418" ht="15">
      <c r="F418" s="275"/>
    </row>
    <row r="419" ht="15">
      <c r="F419" s="275"/>
    </row>
    <row r="420" ht="15">
      <c r="F420" s="275"/>
    </row>
    <row r="421" ht="15">
      <c r="F421" s="275"/>
    </row>
    <row r="422" ht="15">
      <c r="F422" s="275"/>
    </row>
    <row r="423" ht="15">
      <c r="F423" s="275"/>
    </row>
    <row r="424" ht="15">
      <c r="F424" s="275"/>
    </row>
    <row r="425" ht="15">
      <c r="F425" s="275"/>
    </row>
    <row r="426" ht="15">
      <c r="F426" s="275"/>
    </row>
    <row r="427" ht="15">
      <c r="F427" s="275"/>
    </row>
    <row r="428" ht="15">
      <c r="F428" s="275"/>
    </row>
    <row r="429" ht="15">
      <c r="F429" s="275"/>
    </row>
    <row r="430" ht="15">
      <c r="F430" s="275"/>
    </row>
    <row r="431" ht="15">
      <c r="F431" s="275"/>
    </row>
    <row r="432" ht="15">
      <c r="F432" s="275"/>
    </row>
    <row r="433" ht="15">
      <c r="F433" s="275"/>
    </row>
    <row r="434" ht="15">
      <c r="F434" s="275"/>
    </row>
    <row r="435" ht="15">
      <c r="F435" s="275"/>
    </row>
    <row r="436" ht="15">
      <c r="F436" s="275"/>
    </row>
    <row r="437" ht="15">
      <c r="F437" s="275"/>
    </row>
    <row r="438" ht="15">
      <c r="F438" s="275"/>
    </row>
    <row r="439" ht="15">
      <c r="F439" s="275"/>
    </row>
    <row r="440" ht="15">
      <c r="F440" s="275"/>
    </row>
    <row r="441" ht="15">
      <c r="F441" s="275"/>
    </row>
    <row r="442" ht="15">
      <c r="F442" s="275"/>
    </row>
    <row r="443" ht="15">
      <c r="F443" s="275"/>
    </row>
    <row r="444" ht="15">
      <c r="F444" s="275"/>
    </row>
    <row r="445" ht="15">
      <c r="F445" s="275"/>
    </row>
    <row r="446" ht="15">
      <c r="F446" s="275"/>
    </row>
    <row r="447" ht="15">
      <c r="F447" s="275"/>
    </row>
    <row r="448" ht="15">
      <c r="F448" s="275"/>
    </row>
    <row r="449" ht="15">
      <c r="F449" s="275"/>
    </row>
    <row r="450" ht="15">
      <c r="F450" s="275"/>
    </row>
    <row r="451" ht="15">
      <c r="F451" s="275"/>
    </row>
    <row r="452" ht="15">
      <c r="F452" s="275"/>
    </row>
    <row r="453" ht="15">
      <c r="F453" s="275"/>
    </row>
    <row r="454" ht="15">
      <c r="F454" s="275"/>
    </row>
    <row r="455" ht="15">
      <c r="F455" s="275"/>
    </row>
    <row r="456" ht="15">
      <c r="F456" s="275"/>
    </row>
    <row r="457" ht="15">
      <c r="F457" s="275"/>
    </row>
    <row r="458" ht="15">
      <c r="F458" s="275"/>
    </row>
    <row r="459" ht="15">
      <c r="F459" s="275"/>
    </row>
    <row r="460" ht="15">
      <c r="F460" s="275"/>
    </row>
    <row r="461" ht="15">
      <c r="F461" s="275"/>
    </row>
    <row r="462" ht="15">
      <c r="F462" s="275"/>
    </row>
    <row r="463" ht="15">
      <c r="F463" s="275"/>
    </row>
    <row r="464" ht="15">
      <c r="F464" s="275"/>
    </row>
    <row r="465" ht="15">
      <c r="F465" s="275"/>
    </row>
    <row r="466" ht="15">
      <c r="F466" s="275"/>
    </row>
    <row r="467" ht="15">
      <c r="F467" s="275"/>
    </row>
    <row r="468" ht="15">
      <c r="F468" s="275"/>
    </row>
    <row r="469" ht="15">
      <c r="F469" s="275"/>
    </row>
    <row r="470" ht="15">
      <c r="F470" s="275"/>
    </row>
    <row r="471" ht="15">
      <c r="F471" s="275"/>
    </row>
    <row r="472" ht="15">
      <c r="F472" s="275"/>
    </row>
    <row r="473" ht="15">
      <c r="F473" s="275"/>
    </row>
    <row r="474" ht="15">
      <c r="F474" s="275"/>
    </row>
    <row r="475" ht="15">
      <c r="F475" s="275"/>
    </row>
    <row r="476" ht="15">
      <c r="F476" s="275"/>
    </row>
    <row r="477" ht="15">
      <c r="F477" s="275"/>
    </row>
    <row r="478" ht="15">
      <c r="F478" s="275"/>
    </row>
    <row r="479" ht="15">
      <c r="F479" s="275"/>
    </row>
    <row r="480" ht="15">
      <c r="F480" s="275"/>
    </row>
    <row r="481" ht="15">
      <c r="F481" s="275"/>
    </row>
    <row r="482" ht="15">
      <c r="F482" s="275"/>
    </row>
    <row r="483" ht="15">
      <c r="F483" s="275"/>
    </row>
    <row r="484" ht="15">
      <c r="F484" s="275"/>
    </row>
    <row r="485" ht="15">
      <c r="F485" s="275"/>
    </row>
    <row r="486" ht="15">
      <c r="F486" s="275"/>
    </row>
    <row r="487" ht="15">
      <c r="F487" s="275"/>
    </row>
    <row r="488" ht="15">
      <c r="F488" s="275"/>
    </row>
    <row r="489" ht="15">
      <c r="F489" s="275"/>
    </row>
    <row r="490" ht="15">
      <c r="F490" s="275"/>
    </row>
    <row r="491" ht="15">
      <c r="F491" s="275"/>
    </row>
    <row r="492" ht="15">
      <c r="F492" s="275"/>
    </row>
    <row r="493" ht="15">
      <c r="F493" s="275"/>
    </row>
    <row r="494" ht="15">
      <c r="F494" s="275"/>
    </row>
    <row r="495" ht="15">
      <c r="F495" s="275"/>
    </row>
    <row r="496" ht="15">
      <c r="F496" s="275"/>
    </row>
    <row r="497" ht="15">
      <c r="F497" s="275"/>
    </row>
    <row r="498" ht="15">
      <c r="F498" s="275"/>
    </row>
    <row r="499" ht="15">
      <c r="F499" s="275"/>
    </row>
    <row r="500" ht="15">
      <c r="F500" s="275"/>
    </row>
    <row r="501" ht="15">
      <c r="F501" s="275"/>
    </row>
    <row r="502" ht="15">
      <c r="F502" s="275"/>
    </row>
    <row r="503" ht="15">
      <c r="F503" s="275"/>
    </row>
    <row r="504" ht="15">
      <c r="F504" s="275"/>
    </row>
    <row r="505" ht="15">
      <c r="F505" s="275"/>
    </row>
    <row r="506" ht="15">
      <c r="F506" s="275"/>
    </row>
    <row r="507" ht="15">
      <c r="F507" s="275"/>
    </row>
    <row r="508" ht="15">
      <c r="F508" s="275"/>
    </row>
    <row r="509" ht="15">
      <c r="F509" s="275"/>
    </row>
    <row r="510" ht="15">
      <c r="F510" s="275"/>
    </row>
    <row r="511" ht="15">
      <c r="F511" s="275"/>
    </row>
    <row r="512" ht="15">
      <c r="F512" s="275"/>
    </row>
    <row r="513" ht="15">
      <c r="F513" s="275"/>
    </row>
    <row r="514" ht="15">
      <c r="F514" s="275"/>
    </row>
    <row r="515" ht="15">
      <c r="F515" s="275"/>
    </row>
    <row r="516" ht="15">
      <c r="F516" s="275"/>
    </row>
    <row r="517" ht="15">
      <c r="F517" s="275"/>
    </row>
    <row r="518" ht="15">
      <c r="F518" s="275"/>
    </row>
    <row r="519" ht="15">
      <c r="F519" s="275"/>
    </row>
    <row r="520" ht="15">
      <c r="F520" s="275"/>
    </row>
    <row r="521" ht="15">
      <c r="F521" s="275"/>
    </row>
    <row r="522" ht="15">
      <c r="F522" s="275"/>
    </row>
    <row r="523" ht="15">
      <c r="F523" s="275"/>
    </row>
    <row r="524" ht="15">
      <c r="F524" s="275"/>
    </row>
    <row r="525" ht="15">
      <c r="F525" s="275"/>
    </row>
    <row r="526" ht="15">
      <c r="F526" s="275"/>
    </row>
    <row r="527" ht="15">
      <c r="F527" s="275"/>
    </row>
    <row r="528" ht="15">
      <c r="F528" s="275"/>
    </row>
    <row r="529" ht="15">
      <c r="F529" s="275"/>
    </row>
    <row r="530" ht="15">
      <c r="F530" s="275"/>
    </row>
    <row r="531" ht="15">
      <c r="F531" s="275"/>
    </row>
    <row r="532" ht="15">
      <c r="F532" s="275"/>
    </row>
    <row r="533" ht="15">
      <c r="F533" s="275"/>
    </row>
    <row r="534" ht="15">
      <c r="F534" s="275"/>
    </row>
    <row r="535" ht="15">
      <c r="F535" s="275"/>
    </row>
    <row r="536" ht="15">
      <c r="F536" s="275"/>
    </row>
    <row r="537" ht="15">
      <c r="F537" s="275"/>
    </row>
    <row r="538" ht="15">
      <c r="F538" s="275"/>
    </row>
    <row r="539" ht="15">
      <c r="F539" s="275"/>
    </row>
    <row r="540" ht="15">
      <c r="F540" s="275"/>
    </row>
    <row r="541" ht="15">
      <c r="F541" s="275"/>
    </row>
    <row r="542" ht="15">
      <c r="F542" s="275"/>
    </row>
    <row r="543" ht="15">
      <c r="F543" s="275"/>
    </row>
    <row r="544" ht="15">
      <c r="F544" s="275"/>
    </row>
    <row r="545" ht="15">
      <c r="F545" s="275"/>
    </row>
    <row r="546" ht="15">
      <c r="F546" s="275"/>
    </row>
    <row r="547" ht="15">
      <c r="F547" s="275"/>
    </row>
    <row r="548" ht="15">
      <c r="F548" s="275"/>
    </row>
    <row r="549" ht="15">
      <c r="F549" s="275"/>
    </row>
    <row r="550" ht="15">
      <c r="F550" s="275"/>
    </row>
    <row r="551" ht="15">
      <c r="F551" s="275"/>
    </row>
    <row r="552" ht="15">
      <c r="F552" s="275"/>
    </row>
    <row r="553" ht="15">
      <c r="F553" s="275"/>
    </row>
    <row r="554" ht="15">
      <c r="F554" s="275"/>
    </row>
    <row r="555" ht="15">
      <c r="F555" s="275"/>
    </row>
    <row r="556" ht="15">
      <c r="F556" s="275"/>
    </row>
    <row r="557" ht="15">
      <c r="F557" s="275"/>
    </row>
    <row r="558" ht="15">
      <c r="F558" s="275"/>
    </row>
    <row r="559" ht="15">
      <c r="F559" s="275"/>
    </row>
    <row r="560" ht="15">
      <c r="F560" s="275"/>
    </row>
    <row r="561" ht="15">
      <c r="F561" s="275"/>
    </row>
    <row r="562" ht="15">
      <c r="F562" s="275"/>
    </row>
    <row r="563" ht="15">
      <c r="F563" s="275"/>
    </row>
    <row r="564" ht="15">
      <c r="F564" s="275"/>
    </row>
    <row r="565" ht="15">
      <c r="F565" s="275"/>
    </row>
    <row r="566" ht="15">
      <c r="F566" s="275"/>
    </row>
    <row r="567" ht="15">
      <c r="F567" s="275"/>
    </row>
    <row r="568" ht="15">
      <c r="F568" s="275"/>
    </row>
    <row r="569" ht="15">
      <c r="F569" s="275"/>
    </row>
    <row r="570" ht="15">
      <c r="F570" s="275"/>
    </row>
    <row r="571" ht="15">
      <c r="F571" s="275"/>
    </row>
    <row r="572" ht="15">
      <c r="F572" s="275"/>
    </row>
    <row r="573" ht="15">
      <c r="F573" s="275"/>
    </row>
    <row r="574" ht="15">
      <c r="F574" s="275"/>
    </row>
    <row r="575" ht="15">
      <c r="F575" s="275"/>
    </row>
    <row r="576" ht="15">
      <c r="F576" s="275"/>
    </row>
    <row r="577" ht="15">
      <c r="F577" s="275"/>
    </row>
    <row r="578" ht="15">
      <c r="F578" s="275"/>
    </row>
    <row r="579" ht="15">
      <c r="F579" s="275"/>
    </row>
    <row r="580" ht="15">
      <c r="F580" s="275"/>
    </row>
    <row r="581" ht="15">
      <c r="F581" s="275"/>
    </row>
    <row r="582" ht="15">
      <c r="F582" s="275"/>
    </row>
    <row r="583" ht="15">
      <c r="F583" s="275"/>
    </row>
    <row r="584" ht="15">
      <c r="F584" s="275"/>
    </row>
    <row r="585" ht="15">
      <c r="F585" s="275"/>
    </row>
    <row r="586" ht="15">
      <c r="F586" s="275"/>
    </row>
    <row r="587" ht="15">
      <c r="F587" s="275"/>
    </row>
    <row r="588" ht="15">
      <c r="F588" s="275"/>
    </row>
    <row r="589" ht="15">
      <c r="F589" s="275"/>
    </row>
    <row r="590" ht="15">
      <c r="F590" s="275"/>
    </row>
    <row r="591" ht="15">
      <c r="F591" s="275"/>
    </row>
    <row r="592" ht="15">
      <c r="F592" s="275"/>
    </row>
    <row r="593" ht="15">
      <c r="F593" s="275"/>
    </row>
    <row r="594" ht="15">
      <c r="F594" s="275"/>
    </row>
    <row r="595" ht="15">
      <c r="F595" s="275"/>
    </row>
    <row r="596" ht="15">
      <c r="F596" s="275"/>
    </row>
    <row r="597" ht="15">
      <c r="F597" s="275"/>
    </row>
    <row r="598" ht="15">
      <c r="F598" s="275"/>
    </row>
    <row r="599" ht="15">
      <c r="F599" s="275"/>
    </row>
    <row r="600" ht="15">
      <c r="F600" s="275"/>
    </row>
    <row r="601" ht="15">
      <c r="F601" s="275"/>
    </row>
    <row r="602" ht="15">
      <c r="F602" s="275"/>
    </row>
    <row r="603" ht="15">
      <c r="F603" s="275"/>
    </row>
    <row r="604" ht="15">
      <c r="F604" s="275"/>
    </row>
    <row r="605" ht="15">
      <c r="F605" s="275"/>
    </row>
    <row r="606" ht="15">
      <c r="F606" s="275"/>
    </row>
    <row r="607" ht="15">
      <c r="F607" s="275"/>
    </row>
    <row r="608" ht="15">
      <c r="F608" s="275"/>
    </row>
    <row r="609" ht="15">
      <c r="F609" s="275"/>
    </row>
    <row r="610" ht="15">
      <c r="F610" s="275"/>
    </row>
    <row r="611" ht="15">
      <c r="F611" s="275"/>
    </row>
    <row r="612" ht="15">
      <c r="F612" s="275"/>
    </row>
    <row r="613" ht="15">
      <c r="F613" s="275"/>
    </row>
    <row r="614" ht="15">
      <c r="F614" s="275"/>
    </row>
    <row r="615" ht="15">
      <c r="F615" s="275"/>
    </row>
    <row r="616" ht="15">
      <c r="F616" s="275"/>
    </row>
    <row r="617" ht="15">
      <c r="F617" s="275"/>
    </row>
    <row r="618" ht="15">
      <c r="F618" s="275"/>
    </row>
    <row r="619" ht="15">
      <c r="F619" s="275"/>
    </row>
    <row r="620" ht="15">
      <c r="F620" s="275"/>
    </row>
    <row r="621" ht="15">
      <c r="F621" s="275"/>
    </row>
    <row r="622" ht="15">
      <c r="F622" s="275"/>
    </row>
    <row r="623" ht="15">
      <c r="F623" s="275"/>
    </row>
    <row r="624" ht="15">
      <c r="F624" s="275"/>
    </row>
    <row r="625" ht="15">
      <c r="F625" s="275"/>
    </row>
    <row r="626" ht="15">
      <c r="F626" s="275"/>
    </row>
    <row r="627" ht="15">
      <c r="F627" s="275"/>
    </row>
    <row r="628" ht="15">
      <c r="F628" s="275"/>
    </row>
    <row r="629" ht="15">
      <c r="F629" s="275"/>
    </row>
    <row r="630" ht="15">
      <c r="F630" s="275"/>
    </row>
    <row r="631" ht="15">
      <c r="F631" s="275"/>
    </row>
    <row r="632" ht="15">
      <c r="F632" s="275"/>
    </row>
    <row r="633" ht="15">
      <c r="F633" s="275"/>
    </row>
    <row r="634" ht="15">
      <c r="F634" s="275"/>
    </row>
    <row r="635" ht="15">
      <c r="F635" s="275"/>
    </row>
    <row r="636" ht="15">
      <c r="F636" s="275"/>
    </row>
    <row r="637" ht="15">
      <c r="F637" s="275"/>
    </row>
    <row r="638" ht="15">
      <c r="F638" s="275"/>
    </row>
    <row r="639" ht="15">
      <c r="F639" s="275"/>
    </row>
    <row r="640" ht="15">
      <c r="F640" s="275"/>
    </row>
    <row r="641" ht="15">
      <c r="F641" s="275"/>
    </row>
    <row r="642" ht="15">
      <c r="F642" s="275"/>
    </row>
    <row r="643" ht="15">
      <c r="F643" s="275"/>
    </row>
    <row r="644" ht="15">
      <c r="F644" s="275"/>
    </row>
    <row r="645" ht="15">
      <c r="F645" s="275"/>
    </row>
    <row r="646" ht="15">
      <c r="F646" s="275"/>
    </row>
    <row r="647" ht="15">
      <c r="F647" s="275"/>
    </row>
    <row r="648" ht="15">
      <c r="F648" s="275"/>
    </row>
    <row r="649" ht="15">
      <c r="F649" s="275"/>
    </row>
    <row r="650" ht="15">
      <c r="F650" s="275"/>
    </row>
    <row r="651" ht="15">
      <c r="F651" s="275"/>
    </row>
    <row r="652" ht="15">
      <c r="F652" s="275"/>
    </row>
    <row r="653" ht="15">
      <c r="F653" s="275"/>
    </row>
    <row r="654" ht="15">
      <c r="F654" s="275"/>
    </row>
    <row r="655" ht="15">
      <c r="F655" s="275"/>
    </row>
    <row r="656" ht="15">
      <c r="F656" s="275"/>
    </row>
    <row r="657" ht="15">
      <c r="F657" s="275"/>
    </row>
    <row r="658" ht="15">
      <c r="F658" s="275"/>
    </row>
    <row r="659" ht="15">
      <c r="F659" s="275"/>
    </row>
    <row r="660" ht="15">
      <c r="F660" s="275"/>
    </row>
    <row r="661" ht="15">
      <c r="F661" s="275"/>
    </row>
    <row r="662" ht="15">
      <c r="F662" s="275"/>
    </row>
    <row r="663" ht="15">
      <c r="F663" s="275"/>
    </row>
    <row r="664" ht="15">
      <c r="F664" s="275"/>
    </row>
    <row r="665" ht="15">
      <c r="F665" s="275"/>
    </row>
    <row r="666" ht="15">
      <c r="F666" s="275"/>
    </row>
    <row r="667" ht="15">
      <c r="F667" s="275"/>
    </row>
    <row r="668" ht="15">
      <c r="F668" s="275"/>
    </row>
    <row r="669" ht="15">
      <c r="F669" s="275"/>
    </row>
    <row r="670" ht="15">
      <c r="F670" s="275"/>
    </row>
    <row r="671" ht="15">
      <c r="F671" s="275"/>
    </row>
    <row r="672" ht="15">
      <c r="F672" s="275"/>
    </row>
    <row r="673" ht="15">
      <c r="F673" s="275"/>
    </row>
  </sheetData>
  <sheetProtection/>
  <mergeCells count="35">
    <mergeCell ref="B43:B47"/>
    <mergeCell ref="A43:A47"/>
    <mergeCell ref="C43:C47"/>
    <mergeCell ref="D43:D47"/>
    <mergeCell ref="A48:A49"/>
    <mergeCell ref="B48:B49"/>
    <mergeCell ref="C48:C49"/>
    <mergeCell ref="D48:D49"/>
    <mergeCell ref="B20:B21"/>
    <mergeCell ref="A34:A35"/>
    <mergeCell ref="C34:C35"/>
    <mergeCell ref="D34:D35"/>
    <mergeCell ref="E9:E10"/>
    <mergeCell ref="B36:B37"/>
    <mergeCell ref="C36:C37"/>
    <mergeCell ref="J9:J10"/>
    <mergeCell ref="H20:H21"/>
    <mergeCell ref="I20:I21"/>
    <mergeCell ref="J20:J21"/>
    <mergeCell ref="C9:C10"/>
    <mergeCell ref="D9:D10"/>
    <mergeCell ref="C20:C21"/>
    <mergeCell ref="D20:D21"/>
    <mergeCell ref="F9:F10"/>
    <mergeCell ref="H9:H10"/>
    <mergeCell ref="A6:I6"/>
    <mergeCell ref="A36:A37"/>
    <mergeCell ref="E20:E21"/>
    <mergeCell ref="F20:F21"/>
    <mergeCell ref="A9:A10"/>
    <mergeCell ref="B9:B10"/>
    <mergeCell ref="I9:I10"/>
    <mergeCell ref="D36:D37"/>
    <mergeCell ref="B34:B35"/>
    <mergeCell ref="A20:A21"/>
  </mergeCells>
  <printOptions horizontalCentered="1"/>
  <pageMargins left="0.7086614173228347" right="0.7086614173228347" top="0.7480314960629921" bottom="0.5511811023622047" header="0.31496062992125984" footer="0.31496062992125984"/>
  <pageSetup fitToHeight="2" fitToWidth="1" orientation="landscape" paperSize="9" scale="9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130"/>
  <sheetViews>
    <sheetView view="pageBreakPreview" zoomScale="79" zoomScaleSheetLayoutView="79" zoomScalePageLayoutView="0" workbookViewId="0" topLeftCell="A126">
      <selection activeCell="A132" sqref="A132:IV138"/>
    </sheetView>
  </sheetViews>
  <sheetFormatPr defaultColWidth="9.140625" defaultRowHeight="12.75"/>
  <cols>
    <col min="1" max="3" width="8.8515625" style="0" customWidth="1"/>
    <col min="4" max="4" width="9.28125" style="0" customWidth="1"/>
    <col min="5" max="5" width="8.8515625" style="0" customWidth="1"/>
    <col min="6" max="6" width="18.140625" style="0" customWidth="1"/>
    <col min="7" max="7" width="20.140625" style="0" customWidth="1"/>
    <col min="8" max="8" width="20.28125" style="0" customWidth="1"/>
    <col min="9" max="9" width="20.8515625" style="0" customWidth="1"/>
    <col min="10" max="11" width="19.140625" style="0" customWidth="1"/>
    <col min="12" max="12" width="12.421875" style="0" customWidth="1"/>
    <col min="13" max="13" width="18.28125" style="0" customWidth="1"/>
  </cols>
  <sheetData>
    <row r="1" spans="9:11" ht="13.5">
      <c r="I1" s="1"/>
      <c r="J1" s="1"/>
      <c r="K1" s="1" t="s">
        <v>37</v>
      </c>
    </row>
    <row r="2" spans="9:12" ht="13.5">
      <c r="I2" s="1"/>
      <c r="J2" s="1"/>
      <c r="K2" s="1" t="s">
        <v>819</v>
      </c>
      <c r="L2" s="142"/>
    </row>
    <row r="3" spans="2:13" ht="15">
      <c r="B3" s="13"/>
      <c r="C3" s="14"/>
      <c r="D3" s="14"/>
      <c r="E3" s="14"/>
      <c r="F3" s="14"/>
      <c r="G3" s="15"/>
      <c r="H3" s="16"/>
      <c r="I3" s="17"/>
      <c r="J3" s="17"/>
      <c r="K3" s="6" t="s">
        <v>804</v>
      </c>
      <c r="L3" s="142"/>
      <c r="M3" s="14"/>
    </row>
    <row r="4" spans="2:13" ht="15">
      <c r="B4" s="13"/>
      <c r="C4" s="14"/>
      <c r="D4" s="14"/>
      <c r="E4" s="14"/>
      <c r="F4" s="14"/>
      <c r="G4" s="15"/>
      <c r="H4" s="16"/>
      <c r="I4" s="17"/>
      <c r="J4" s="17"/>
      <c r="K4" s="17"/>
      <c r="L4" s="14"/>
      <c r="M4" s="14"/>
    </row>
    <row r="5" spans="2:13" ht="15">
      <c r="B5" s="13"/>
      <c r="C5" s="14"/>
      <c r="D5" s="14"/>
      <c r="E5" s="14"/>
      <c r="F5" s="14"/>
      <c r="G5" s="15"/>
      <c r="H5" s="16"/>
      <c r="I5" s="15"/>
      <c r="J5" s="15"/>
      <c r="K5" s="15"/>
      <c r="L5" s="14"/>
      <c r="M5" s="14"/>
    </row>
    <row r="6" spans="2:13" ht="18.75" customHeight="1">
      <c r="B6" s="1555" t="s">
        <v>822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</row>
    <row r="7" spans="2:136" ht="15">
      <c r="B7" s="13"/>
      <c r="C7" s="14"/>
      <c r="D7" s="1556"/>
      <c r="E7" s="1556"/>
      <c r="F7" s="1556"/>
      <c r="G7" s="1556"/>
      <c r="H7" s="1556"/>
      <c r="I7" s="1556"/>
      <c r="J7" s="18"/>
      <c r="K7" s="18"/>
      <c r="L7" s="14"/>
      <c r="M7" s="14"/>
      <c r="N7" s="995"/>
      <c r="O7" s="995"/>
      <c r="P7" s="995"/>
      <c r="Q7" s="995"/>
      <c r="R7" s="995"/>
      <c r="S7" s="995"/>
      <c r="T7" s="995"/>
      <c r="U7" s="995"/>
      <c r="V7" s="995"/>
      <c r="W7" s="995"/>
      <c r="X7" s="995"/>
      <c r="Y7" s="995"/>
      <c r="Z7" s="995"/>
      <c r="AA7" s="995"/>
      <c r="AB7" s="995"/>
      <c r="AC7" s="995"/>
      <c r="AD7" s="995"/>
      <c r="AE7" s="995"/>
      <c r="AF7" s="995"/>
      <c r="AG7" s="995"/>
      <c r="AH7" s="995"/>
      <c r="AI7" s="995"/>
      <c r="AJ7" s="995"/>
      <c r="AK7" s="995"/>
      <c r="AL7" s="995"/>
      <c r="AM7" s="995"/>
      <c r="AN7" s="995"/>
      <c r="AO7" s="995"/>
      <c r="AP7" s="995"/>
      <c r="AQ7" s="995"/>
      <c r="AR7" s="995"/>
      <c r="AS7" s="995"/>
      <c r="AT7" s="995"/>
      <c r="AU7" s="995"/>
      <c r="AV7" s="995"/>
      <c r="AW7" s="995"/>
      <c r="AX7" s="995"/>
      <c r="AY7" s="995"/>
      <c r="AZ7" s="995"/>
      <c r="BA7" s="995"/>
      <c r="BB7" s="995"/>
      <c r="BC7" s="995"/>
      <c r="BD7" s="995"/>
      <c r="BE7" s="995"/>
      <c r="BF7" s="995"/>
      <c r="BG7" s="995"/>
      <c r="BH7" s="995"/>
      <c r="BI7" s="995"/>
      <c r="BJ7" s="995"/>
      <c r="BK7" s="995"/>
      <c r="BL7" s="995"/>
      <c r="BM7" s="995"/>
      <c r="BN7" s="995"/>
      <c r="BO7" s="995"/>
      <c r="BP7" s="995"/>
      <c r="BQ7" s="995"/>
      <c r="BR7" s="995"/>
      <c r="BS7" s="995"/>
      <c r="BT7" s="995"/>
      <c r="BU7" s="995"/>
      <c r="BV7" s="995"/>
      <c r="BW7" s="995"/>
      <c r="BX7" s="995"/>
      <c r="BY7" s="995"/>
      <c r="BZ7" s="995"/>
      <c r="CA7" s="995"/>
      <c r="CB7" s="995"/>
      <c r="CC7" s="995"/>
      <c r="CD7" s="995"/>
      <c r="CE7" s="995"/>
      <c r="CF7" s="995"/>
      <c r="CG7" s="995"/>
      <c r="CH7" s="995"/>
      <c r="CI7" s="995"/>
      <c r="CJ7" s="995"/>
      <c r="CK7" s="995"/>
      <c r="CL7" s="995"/>
      <c r="CM7" s="995"/>
      <c r="CN7" s="995"/>
      <c r="CO7" s="995"/>
      <c r="CP7" s="995"/>
      <c r="CQ7" s="995"/>
      <c r="CR7" s="995"/>
      <c r="CS7" s="995"/>
      <c r="CT7" s="995"/>
      <c r="CU7" s="995"/>
      <c r="CV7" s="995"/>
      <c r="CW7" s="995"/>
      <c r="CX7" s="995"/>
      <c r="CY7" s="995"/>
      <c r="CZ7" s="995"/>
      <c r="DA7" s="995"/>
      <c r="DB7" s="995"/>
      <c r="DC7" s="995"/>
      <c r="DD7" s="995"/>
      <c r="DE7" s="995"/>
      <c r="DF7" s="995"/>
      <c r="DG7" s="995"/>
      <c r="DH7" s="995"/>
      <c r="DI7" s="995"/>
      <c r="DJ7" s="995"/>
      <c r="DK7" s="995"/>
      <c r="DL7" s="995"/>
      <c r="DM7" s="995"/>
      <c r="DN7" s="995"/>
      <c r="DO7" s="995"/>
      <c r="DP7" s="995"/>
      <c r="DQ7" s="995"/>
      <c r="DR7" s="995"/>
      <c r="DS7" s="995"/>
      <c r="DT7" s="995"/>
      <c r="DU7" s="995"/>
      <c r="DV7" s="995"/>
      <c r="DW7" s="995"/>
      <c r="DX7" s="995"/>
      <c r="DY7" s="995"/>
      <c r="DZ7" s="995"/>
      <c r="EA7" s="995"/>
      <c r="EB7" s="995"/>
      <c r="EC7" s="995"/>
      <c r="ED7" s="995"/>
      <c r="EE7" s="995"/>
      <c r="EF7" s="995"/>
    </row>
    <row r="8" spans="2:136" ht="15.75" thickBot="1">
      <c r="B8" s="13"/>
      <c r="C8" s="19"/>
      <c r="D8" s="19"/>
      <c r="E8" s="20"/>
      <c r="F8" s="20"/>
      <c r="G8" s="20"/>
      <c r="H8" s="1557"/>
      <c r="I8" s="1557"/>
      <c r="J8" s="21"/>
      <c r="K8" s="21"/>
      <c r="L8" s="14"/>
      <c r="M8" s="14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5"/>
      <c r="AN8" s="995"/>
      <c r="AO8" s="995"/>
      <c r="AP8" s="995"/>
      <c r="AQ8" s="995"/>
      <c r="AR8" s="995"/>
      <c r="AS8" s="995"/>
      <c r="AT8" s="995"/>
      <c r="AU8" s="995"/>
      <c r="AV8" s="995"/>
      <c r="AW8" s="995"/>
      <c r="AX8" s="995"/>
      <c r="AY8" s="995"/>
      <c r="AZ8" s="995"/>
      <c r="BA8" s="995"/>
      <c r="BB8" s="995"/>
      <c r="BC8" s="995"/>
      <c r="BD8" s="995"/>
      <c r="BE8" s="995"/>
      <c r="BF8" s="995"/>
      <c r="BG8" s="995"/>
      <c r="BH8" s="995"/>
      <c r="BI8" s="995"/>
      <c r="BJ8" s="995"/>
      <c r="BK8" s="995"/>
      <c r="BL8" s="995"/>
      <c r="BM8" s="995"/>
      <c r="BN8" s="995"/>
      <c r="BO8" s="995"/>
      <c r="BP8" s="995"/>
      <c r="BQ8" s="995"/>
      <c r="BR8" s="995"/>
      <c r="BS8" s="995"/>
      <c r="BT8" s="995"/>
      <c r="BU8" s="995"/>
      <c r="BV8" s="995"/>
      <c r="BW8" s="995"/>
      <c r="BX8" s="995"/>
      <c r="BY8" s="995"/>
      <c r="BZ8" s="995"/>
      <c r="CA8" s="995"/>
      <c r="CB8" s="995"/>
      <c r="CC8" s="995"/>
      <c r="CD8" s="995"/>
      <c r="CE8" s="995"/>
      <c r="CF8" s="995"/>
      <c r="CG8" s="995"/>
      <c r="CH8" s="995"/>
      <c r="CI8" s="995"/>
      <c r="CJ8" s="995"/>
      <c r="CK8" s="995"/>
      <c r="CL8" s="995"/>
      <c r="CM8" s="995"/>
      <c r="CN8" s="995"/>
      <c r="CO8" s="995"/>
      <c r="CP8" s="995"/>
      <c r="CQ8" s="995"/>
      <c r="CR8" s="995"/>
      <c r="CS8" s="995"/>
      <c r="CT8" s="995"/>
      <c r="CU8" s="995"/>
      <c r="CV8" s="995"/>
      <c r="CW8" s="995"/>
      <c r="CX8" s="995"/>
      <c r="CY8" s="995"/>
      <c r="CZ8" s="995"/>
      <c r="DA8" s="995"/>
      <c r="DB8" s="995"/>
      <c r="DC8" s="995"/>
      <c r="DD8" s="995"/>
      <c r="DE8" s="995"/>
      <c r="DF8" s="995"/>
      <c r="DG8" s="995"/>
      <c r="DH8" s="995"/>
      <c r="DI8" s="995"/>
      <c r="DJ8" s="995"/>
      <c r="DK8" s="995"/>
      <c r="DL8" s="995"/>
      <c r="DM8" s="995"/>
      <c r="DN8" s="995"/>
      <c r="DO8" s="995"/>
      <c r="DP8" s="995"/>
      <c r="DQ8" s="995"/>
      <c r="DR8" s="995"/>
      <c r="DS8" s="995"/>
      <c r="DT8" s="995"/>
      <c r="DU8" s="995"/>
      <c r="DV8" s="995"/>
      <c r="DW8" s="995"/>
      <c r="DX8" s="995"/>
      <c r="DY8" s="995"/>
      <c r="DZ8" s="995"/>
      <c r="EA8" s="995"/>
      <c r="EB8" s="995"/>
      <c r="EC8" s="995"/>
      <c r="ED8" s="995"/>
      <c r="EE8" s="995"/>
      <c r="EF8" s="995"/>
    </row>
    <row r="9" spans="1:136" s="1002" customFormat="1" ht="52.5" customHeight="1">
      <c r="A9" s="996" t="s">
        <v>38</v>
      </c>
      <c r="B9" s="996" t="s">
        <v>39</v>
      </c>
      <c r="C9" s="997" t="s">
        <v>40</v>
      </c>
      <c r="D9" s="998"/>
      <c r="E9" s="998"/>
      <c r="F9" s="999"/>
      <c r="G9" s="1000" t="s">
        <v>631</v>
      </c>
      <c r="H9" s="1000" t="s">
        <v>41</v>
      </c>
      <c r="I9" s="1001" t="s">
        <v>42</v>
      </c>
      <c r="J9" s="1558" t="s">
        <v>43</v>
      </c>
      <c r="K9" s="1558"/>
      <c r="L9" s="1000" t="s">
        <v>44</v>
      </c>
      <c r="M9" s="1000" t="s">
        <v>45</v>
      </c>
      <c r="N9" s="995"/>
      <c r="O9" s="995"/>
      <c r="P9" s="995"/>
      <c r="Q9" s="995"/>
      <c r="R9" s="995"/>
      <c r="S9" s="995"/>
      <c r="T9" s="995"/>
      <c r="U9" s="995"/>
      <c r="V9" s="995"/>
      <c r="W9" s="995"/>
      <c r="X9" s="995"/>
      <c r="Y9" s="995"/>
      <c r="Z9" s="995"/>
      <c r="AA9" s="995"/>
      <c r="AB9" s="995"/>
      <c r="AC9" s="995"/>
      <c r="AD9" s="995"/>
      <c r="AE9" s="995"/>
      <c r="AF9" s="995"/>
      <c r="AG9" s="995"/>
      <c r="AH9" s="995"/>
      <c r="AI9" s="995"/>
      <c r="AJ9" s="995"/>
      <c r="AK9" s="995"/>
      <c r="AL9" s="995"/>
      <c r="AM9" s="995"/>
      <c r="AN9" s="995"/>
      <c r="AO9" s="995"/>
      <c r="AP9" s="995"/>
      <c r="AQ9" s="995"/>
      <c r="AR9" s="995"/>
      <c r="AS9" s="995"/>
      <c r="AT9" s="995"/>
      <c r="AU9" s="995"/>
      <c r="AV9" s="995"/>
      <c r="AW9" s="995"/>
      <c r="AX9" s="995"/>
      <c r="AY9" s="995"/>
      <c r="AZ9" s="995"/>
      <c r="BA9" s="995"/>
      <c r="BB9" s="995"/>
      <c r="BC9" s="995"/>
      <c r="BD9" s="995"/>
      <c r="BE9" s="995"/>
      <c r="BF9" s="995"/>
      <c r="BG9" s="995"/>
      <c r="BH9" s="995"/>
      <c r="BI9" s="995"/>
      <c r="BJ9" s="995"/>
      <c r="BK9" s="995"/>
      <c r="BL9" s="995"/>
      <c r="BM9" s="995"/>
      <c r="BN9" s="995"/>
      <c r="BO9" s="995"/>
      <c r="BP9" s="995"/>
      <c r="BQ9" s="995"/>
      <c r="BR9" s="995"/>
      <c r="BS9" s="995"/>
      <c r="BT9" s="995"/>
      <c r="BU9" s="995"/>
      <c r="BV9" s="995"/>
      <c r="BW9" s="995"/>
      <c r="BX9" s="995"/>
      <c r="BY9" s="995"/>
      <c r="BZ9" s="995"/>
      <c r="CA9" s="995"/>
      <c r="CB9" s="995"/>
      <c r="CC9" s="995"/>
      <c r="CD9" s="995"/>
      <c r="CE9" s="995"/>
      <c r="CF9" s="995"/>
      <c r="CG9" s="995"/>
      <c r="CH9" s="995"/>
      <c r="CI9" s="995"/>
      <c r="CJ9" s="995"/>
      <c r="CK9" s="995"/>
      <c r="CL9" s="995"/>
      <c r="CM9" s="995"/>
      <c r="CN9" s="995"/>
      <c r="CO9" s="995"/>
      <c r="CP9" s="995"/>
      <c r="CQ9" s="995"/>
      <c r="CR9" s="995"/>
      <c r="CS9" s="995"/>
      <c r="CT9" s="995"/>
      <c r="CU9" s="995"/>
      <c r="CV9" s="995"/>
      <c r="CW9" s="995"/>
      <c r="CX9" s="995"/>
      <c r="CY9" s="995"/>
      <c r="CZ9" s="995"/>
      <c r="DA9" s="995"/>
      <c r="DB9" s="995"/>
      <c r="DC9" s="995"/>
      <c r="DD9" s="995"/>
      <c r="DE9" s="995"/>
      <c r="DF9" s="995"/>
      <c r="DG9" s="995"/>
      <c r="DH9" s="995"/>
      <c r="DI9" s="995"/>
      <c r="DJ9" s="995"/>
      <c r="DK9" s="995"/>
      <c r="DL9" s="995"/>
      <c r="DM9" s="995"/>
      <c r="DN9" s="995"/>
      <c r="DO9" s="995"/>
      <c r="DP9" s="995"/>
      <c r="DQ9" s="995"/>
      <c r="DR9" s="995"/>
      <c r="DS9" s="995"/>
      <c r="DT9" s="995"/>
      <c r="DU9" s="995"/>
      <c r="DV9" s="995"/>
      <c r="DW9" s="995"/>
      <c r="DX9" s="995"/>
      <c r="DY9" s="995"/>
      <c r="DZ9" s="995"/>
      <c r="EA9" s="995"/>
      <c r="EB9" s="995"/>
      <c r="EC9" s="995"/>
      <c r="ED9" s="995"/>
      <c r="EE9" s="995"/>
      <c r="EF9" s="995"/>
    </row>
    <row r="10" spans="1:136" s="1002" customFormat="1" ht="50.25" customHeight="1">
      <c r="A10" s="1003"/>
      <c r="B10" s="1003"/>
      <c r="C10" s="1004"/>
      <c r="D10" s="1005"/>
      <c r="E10" s="1005"/>
      <c r="F10" s="1006"/>
      <c r="G10" s="1007" t="s">
        <v>46</v>
      </c>
      <c r="H10" s="1008" t="s">
        <v>47</v>
      </c>
      <c r="I10" s="1009" t="s">
        <v>823</v>
      </c>
      <c r="J10" s="1010" t="s">
        <v>48</v>
      </c>
      <c r="K10" s="1010" t="s">
        <v>593</v>
      </c>
      <c r="L10" s="1011" t="s">
        <v>49</v>
      </c>
      <c r="M10" s="1511" t="s">
        <v>891</v>
      </c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995"/>
      <c r="AH10" s="995"/>
      <c r="AI10" s="995"/>
      <c r="AJ10" s="995"/>
      <c r="AK10" s="995"/>
      <c r="AL10" s="995"/>
      <c r="AM10" s="995"/>
      <c r="AN10" s="995"/>
      <c r="AO10" s="995"/>
      <c r="AP10" s="995"/>
      <c r="AQ10" s="995"/>
      <c r="AR10" s="995"/>
      <c r="AS10" s="995"/>
      <c r="AT10" s="995"/>
      <c r="AU10" s="995"/>
      <c r="AV10" s="995"/>
      <c r="AW10" s="995"/>
      <c r="AX10" s="995"/>
      <c r="AY10" s="995"/>
      <c r="AZ10" s="995"/>
      <c r="BA10" s="995"/>
      <c r="BB10" s="995"/>
      <c r="BC10" s="995"/>
      <c r="BD10" s="995"/>
      <c r="BE10" s="995"/>
      <c r="BF10" s="995"/>
      <c r="BG10" s="995"/>
      <c r="BH10" s="995"/>
      <c r="BI10" s="995"/>
      <c r="BJ10" s="995"/>
      <c r="BK10" s="995"/>
      <c r="BL10" s="995"/>
      <c r="BM10" s="995"/>
      <c r="BN10" s="995"/>
      <c r="BO10" s="995"/>
      <c r="BP10" s="995"/>
      <c r="BQ10" s="995"/>
      <c r="BR10" s="995"/>
      <c r="BS10" s="995"/>
      <c r="BT10" s="995"/>
      <c r="BU10" s="995"/>
      <c r="BV10" s="995"/>
      <c r="BW10" s="995"/>
      <c r="BX10" s="995"/>
      <c r="BY10" s="995"/>
      <c r="BZ10" s="995"/>
      <c r="CA10" s="995"/>
      <c r="CB10" s="995"/>
      <c r="CC10" s="995"/>
      <c r="CD10" s="995"/>
      <c r="CE10" s="995"/>
      <c r="CF10" s="995"/>
      <c r="CG10" s="995"/>
      <c r="CH10" s="995"/>
      <c r="CI10" s="995"/>
      <c r="CJ10" s="995"/>
      <c r="CK10" s="995"/>
      <c r="CL10" s="995"/>
      <c r="CM10" s="995"/>
      <c r="CN10" s="995"/>
      <c r="CO10" s="995"/>
      <c r="CP10" s="995"/>
      <c r="CQ10" s="995"/>
      <c r="CR10" s="995"/>
      <c r="CS10" s="995"/>
      <c r="CT10" s="995"/>
      <c r="CU10" s="995"/>
      <c r="CV10" s="995"/>
      <c r="CW10" s="995"/>
      <c r="CX10" s="995"/>
      <c r="CY10" s="995"/>
      <c r="CZ10" s="995"/>
      <c r="DA10" s="995"/>
      <c r="DB10" s="995"/>
      <c r="DC10" s="995"/>
      <c r="DD10" s="995"/>
      <c r="DE10" s="995"/>
      <c r="DF10" s="995"/>
      <c r="DG10" s="995"/>
      <c r="DH10" s="995"/>
      <c r="DI10" s="995"/>
      <c r="DJ10" s="995"/>
      <c r="DK10" s="995"/>
      <c r="DL10" s="995"/>
      <c r="DM10" s="995"/>
      <c r="DN10" s="995"/>
      <c r="DO10" s="995"/>
      <c r="DP10" s="995"/>
      <c r="DQ10" s="995"/>
      <c r="DR10" s="995"/>
      <c r="DS10" s="995"/>
      <c r="DT10" s="995"/>
      <c r="DU10" s="995"/>
      <c r="DV10" s="995"/>
      <c r="DW10" s="995"/>
      <c r="DX10" s="995"/>
      <c r="DY10" s="995"/>
      <c r="DZ10" s="995"/>
      <c r="EA10" s="995"/>
      <c r="EB10" s="995"/>
      <c r="EC10" s="995"/>
      <c r="ED10" s="995"/>
      <c r="EE10" s="995"/>
      <c r="EF10" s="995"/>
    </row>
    <row r="11" spans="1:136" s="1002" customFormat="1" ht="15.75" thickBot="1">
      <c r="A11" s="1012">
        <v>1</v>
      </c>
      <c r="B11" s="1012">
        <v>2</v>
      </c>
      <c r="C11" s="1013"/>
      <c r="D11" s="1014">
        <v>3</v>
      </c>
      <c r="E11" s="1014"/>
      <c r="F11" s="1015"/>
      <c r="G11" s="1016">
        <v>4</v>
      </c>
      <c r="H11" s="1016">
        <v>5</v>
      </c>
      <c r="I11" s="1016">
        <v>6</v>
      </c>
      <c r="J11" s="1016">
        <v>7</v>
      </c>
      <c r="K11" s="1016">
        <v>8</v>
      </c>
      <c r="L11" s="1016">
        <v>9</v>
      </c>
      <c r="M11" s="1016">
        <v>10</v>
      </c>
      <c r="N11" s="995"/>
      <c r="O11" s="995"/>
      <c r="P11" s="995"/>
      <c r="Q11" s="995"/>
      <c r="R11" s="995"/>
      <c r="S11" s="995"/>
      <c r="T11" s="995"/>
      <c r="U11" s="995"/>
      <c r="V11" s="995"/>
      <c r="W11" s="995"/>
      <c r="X11" s="995"/>
      <c r="Y11" s="995"/>
      <c r="Z11" s="995"/>
      <c r="AA11" s="995"/>
      <c r="AB11" s="995"/>
      <c r="AC11" s="995"/>
      <c r="AD11" s="995"/>
      <c r="AE11" s="995"/>
      <c r="AF11" s="995"/>
      <c r="AG11" s="995"/>
      <c r="AH11" s="995"/>
      <c r="AI11" s="995"/>
      <c r="AJ11" s="995"/>
      <c r="AK11" s="995"/>
      <c r="AL11" s="995"/>
      <c r="AM11" s="995"/>
      <c r="AN11" s="995"/>
      <c r="AO11" s="995"/>
      <c r="AP11" s="995"/>
      <c r="AQ11" s="995"/>
      <c r="AR11" s="995"/>
      <c r="AS11" s="995"/>
      <c r="AT11" s="995"/>
      <c r="AU11" s="995"/>
      <c r="AV11" s="995"/>
      <c r="AW11" s="995"/>
      <c r="AX11" s="995"/>
      <c r="AY11" s="995"/>
      <c r="AZ11" s="995"/>
      <c r="BA11" s="995"/>
      <c r="BB11" s="995"/>
      <c r="BC11" s="995"/>
      <c r="BD11" s="995"/>
      <c r="BE11" s="995"/>
      <c r="BF11" s="995"/>
      <c r="BG11" s="995"/>
      <c r="BH11" s="995"/>
      <c r="BI11" s="995"/>
      <c r="BJ11" s="995"/>
      <c r="BK11" s="995"/>
      <c r="BL11" s="995"/>
      <c r="BM11" s="995"/>
      <c r="BN11" s="995"/>
      <c r="BO11" s="995"/>
      <c r="BP11" s="995"/>
      <c r="BQ11" s="995"/>
      <c r="BR11" s="995"/>
      <c r="BS11" s="995"/>
      <c r="BT11" s="995"/>
      <c r="BU11" s="995"/>
      <c r="BV11" s="995"/>
      <c r="BW11" s="995"/>
      <c r="BX11" s="995"/>
      <c r="BY11" s="995"/>
      <c r="BZ11" s="995"/>
      <c r="CA11" s="995"/>
      <c r="CB11" s="995"/>
      <c r="CC11" s="995"/>
      <c r="CD11" s="995"/>
      <c r="CE11" s="995"/>
      <c r="CF11" s="995"/>
      <c r="CG11" s="995"/>
      <c r="CH11" s="995"/>
      <c r="CI11" s="995"/>
      <c r="CJ11" s="995"/>
      <c r="CK11" s="995"/>
      <c r="CL11" s="995"/>
      <c r="CM11" s="995"/>
      <c r="CN11" s="995"/>
      <c r="CO11" s="995"/>
      <c r="CP11" s="995"/>
      <c r="CQ11" s="995"/>
      <c r="CR11" s="995"/>
      <c r="CS11" s="995"/>
      <c r="CT11" s="995"/>
      <c r="CU11" s="995"/>
      <c r="CV11" s="995"/>
      <c r="CW11" s="995"/>
      <c r="CX11" s="995"/>
      <c r="CY11" s="995"/>
      <c r="CZ11" s="995"/>
      <c r="DA11" s="995"/>
      <c r="DB11" s="995"/>
      <c r="DC11" s="995"/>
      <c r="DD11" s="995"/>
      <c r="DE11" s="995"/>
      <c r="DF11" s="995"/>
      <c r="DG11" s="995"/>
      <c r="DH11" s="995"/>
      <c r="DI11" s="995"/>
      <c r="DJ11" s="995"/>
      <c r="DK11" s="995"/>
      <c r="DL11" s="995"/>
      <c r="DM11" s="995"/>
      <c r="DN11" s="995"/>
      <c r="DO11" s="995"/>
      <c r="DP11" s="995"/>
      <c r="DQ11" s="995"/>
      <c r="DR11" s="995"/>
      <c r="DS11" s="995"/>
      <c r="DT11" s="995"/>
      <c r="DU11" s="995"/>
      <c r="DV11" s="995"/>
      <c r="DW11" s="995"/>
      <c r="DX11" s="995"/>
      <c r="DY11" s="995"/>
      <c r="DZ11" s="995"/>
      <c r="EA11" s="995"/>
      <c r="EB11" s="995"/>
      <c r="EC11" s="995"/>
      <c r="ED11" s="995"/>
      <c r="EE11" s="995"/>
      <c r="EF11" s="995"/>
    </row>
    <row r="12" spans="1:136" ht="15.75" thickTop="1">
      <c r="A12" s="1017" t="s">
        <v>50</v>
      </c>
      <c r="B12" s="1018"/>
      <c r="C12" s="1019" t="s">
        <v>51</v>
      </c>
      <c r="D12" s="1020"/>
      <c r="E12" s="1020"/>
      <c r="F12" s="1021"/>
      <c r="G12" s="1022">
        <f>G14+G22+G41+G43+G49+G50+G53+G97+G61+G90+G93+G82</f>
        <v>52949711.67</v>
      </c>
      <c r="H12" s="1022">
        <f>H14+H22+H41+H43+H49+H50+H53+H97+H61+H90+H93+H82</f>
        <v>54609762.84</v>
      </c>
      <c r="I12" s="1022">
        <f>I14+I22+I41+I43+I49+I50+I53+I97+I61+I90+I93+I82</f>
        <v>55330995.49</v>
      </c>
      <c r="J12" s="1022">
        <f>J14+J22+J41+J43+J49+J50+J53+J97+J61+J90+J93+J82</f>
        <v>46098798.04</v>
      </c>
      <c r="K12" s="1022">
        <f>K14+K22+K41+K43+K49+K50+K53+K97+K61+K90+K93+K82</f>
        <v>9232197.45</v>
      </c>
      <c r="L12" s="1023">
        <f>I12/H12</f>
        <v>1.0132070276905087</v>
      </c>
      <c r="M12" s="1024">
        <f>I12/I130</f>
        <v>0.550197497176887</v>
      </c>
      <c r="N12" s="995"/>
      <c r="O12" s="995"/>
      <c r="P12" s="995"/>
      <c r="Q12" s="995"/>
      <c r="R12" s="995"/>
      <c r="S12" s="995"/>
      <c r="T12" s="995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95"/>
      <c r="AG12" s="995"/>
      <c r="AH12" s="995"/>
      <c r="AI12" s="995"/>
      <c r="AJ12" s="995"/>
      <c r="AK12" s="995"/>
      <c r="AL12" s="995"/>
      <c r="AM12" s="995"/>
      <c r="AN12" s="995"/>
      <c r="AO12" s="995"/>
      <c r="AP12" s="995"/>
      <c r="AQ12" s="995"/>
      <c r="AR12" s="995"/>
      <c r="AS12" s="995"/>
      <c r="AT12" s="995"/>
      <c r="AU12" s="995"/>
      <c r="AV12" s="995"/>
      <c r="AW12" s="995"/>
      <c r="AX12" s="995"/>
      <c r="AY12" s="995"/>
      <c r="AZ12" s="995"/>
      <c r="BA12" s="995"/>
      <c r="BB12" s="995"/>
      <c r="BC12" s="995"/>
      <c r="BD12" s="995"/>
      <c r="BE12" s="995"/>
      <c r="BF12" s="995"/>
      <c r="BG12" s="995"/>
      <c r="BH12" s="995"/>
      <c r="BI12" s="995"/>
      <c r="BJ12" s="995"/>
      <c r="BK12" s="995"/>
      <c r="BL12" s="995"/>
      <c r="BM12" s="995"/>
      <c r="BN12" s="995"/>
      <c r="BO12" s="995"/>
      <c r="BP12" s="995"/>
      <c r="BQ12" s="995"/>
      <c r="BR12" s="995"/>
      <c r="BS12" s="995"/>
      <c r="BT12" s="995"/>
      <c r="BU12" s="995"/>
      <c r="BV12" s="995"/>
      <c r="BW12" s="995"/>
      <c r="BX12" s="995"/>
      <c r="BY12" s="995"/>
      <c r="BZ12" s="995"/>
      <c r="CA12" s="995"/>
      <c r="CB12" s="995"/>
      <c r="CC12" s="995"/>
      <c r="CD12" s="995"/>
      <c r="CE12" s="995"/>
      <c r="CF12" s="995"/>
      <c r="CG12" s="995"/>
      <c r="CH12" s="995"/>
      <c r="CI12" s="995"/>
      <c r="CJ12" s="995"/>
      <c r="CK12" s="995"/>
      <c r="CL12" s="995"/>
      <c r="CM12" s="995"/>
      <c r="CN12" s="995"/>
      <c r="CO12" s="995"/>
      <c r="CP12" s="995"/>
      <c r="CQ12" s="995"/>
      <c r="CR12" s="995"/>
      <c r="CS12" s="995"/>
      <c r="CT12" s="995"/>
      <c r="CU12" s="995"/>
      <c r="CV12" s="995"/>
      <c r="CW12" s="995"/>
      <c r="CX12" s="995"/>
      <c r="CY12" s="995"/>
      <c r="CZ12" s="995"/>
      <c r="DA12" s="995"/>
      <c r="DB12" s="995"/>
      <c r="DC12" s="995"/>
      <c r="DD12" s="995"/>
      <c r="DE12" s="995"/>
      <c r="DF12" s="995"/>
      <c r="DG12" s="995"/>
      <c r="DH12" s="995"/>
      <c r="DI12" s="995"/>
      <c r="DJ12" s="995"/>
      <c r="DK12" s="995"/>
      <c r="DL12" s="995"/>
      <c r="DM12" s="995"/>
      <c r="DN12" s="995"/>
      <c r="DO12" s="995"/>
      <c r="DP12" s="995"/>
      <c r="DQ12" s="995"/>
      <c r="DR12" s="995"/>
      <c r="DS12" s="995"/>
      <c r="DT12" s="995"/>
      <c r="DU12" s="995"/>
      <c r="DV12" s="995"/>
      <c r="DW12" s="995"/>
      <c r="DX12" s="995"/>
      <c r="DY12" s="995"/>
      <c r="DZ12" s="995"/>
      <c r="EA12" s="995"/>
      <c r="EB12" s="995"/>
      <c r="EC12" s="995"/>
      <c r="ED12" s="995"/>
      <c r="EE12" s="995"/>
      <c r="EF12" s="995"/>
    </row>
    <row r="13" spans="1:136" ht="15">
      <c r="A13" s="1025"/>
      <c r="B13" s="1026"/>
      <c r="C13" s="1027"/>
      <c r="D13" s="1028"/>
      <c r="E13" s="1020"/>
      <c r="F13" s="1021"/>
      <c r="G13" s="1029"/>
      <c r="H13" s="1029"/>
      <c r="I13" s="1030"/>
      <c r="J13" s="1030"/>
      <c r="K13" s="1031"/>
      <c r="L13" s="1032"/>
      <c r="M13" s="1033"/>
      <c r="N13" s="995"/>
      <c r="O13" s="995"/>
      <c r="P13" s="995"/>
      <c r="Q13" s="995"/>
      <c r="R13" s="995"/>
      <c r="S13" s="995"/>
      <c r="T13" s="995"/>
      <c r="U13" s="995"/>
      <c r="V13" s="995"/>
      <c r="W13" s="995"/>
      <c r="X13" s="995"/>
      <c r="Y13" s="995"/>
      <c r="Z13" s="995"/>
      <c r="AA13" s="995"/>
      <c r="AB13" s="995"/>
      <c r="AC13" s="995"/>
      <c r="AD13" s="995"/>
      <c r="AE13" s="995"/>
      <c r="AF13" s="995"/>
      <c r="AG13" s="995"/>
      <c r="AH13" s="995"/>
      <c r="AI13" s="995"/>
      <c r="AJ13" s="995"/>
      <c r="AK13" s="995"/>
      <c r="AL13" s="995"/>
      <c r="AM13" s="995"/>
      <c r="AN13" s="995"/>
      <c r="AO13" s="995"/>
      <c r="AP13" s="995"/>
      <c r="AQ13" s="995"/>
      <c r="AR13" s="995"/>
      <c r="AS13" s="995"/>
      <c r="AT13" s="995"/>
      <c r="AU13" s="995"/>
      <c r="AV13" s="995"/>
      <c r="AW13" s="995"/>
      <c r="AX13" s="995"/>
      <c r="AY13" s="995"/>
      <c r="AZ13" s="995"/>
      <c r="BA13" s="995"/>
      <c r="BB13" s="995"/>
      <c r="BC13" s="995"/>
      <c r="BD13" s="995"/>
      <c r="BE13" s="995"/>
      <c r="BF13" s="995"/>
      <c r="BG13" s="995"/>
      <c r="BH13" s="995"/>
      <c r="BI13" s="995"/>
      <c r="BJ13" s="995"/>
      <c r="BK13" s="995"/>
      <c r="BL13" s="995"/>
      <c r="BM13" s="995"/>
      <c r="BN13" s="995"/>
      <c r="BO13" s="995"/>
      <c r="BP13" s="995"/>
      <c r="BQ13" s="995"/>
      <c r="BR13" s="995"/>
      <c r="BS13" s="995"/>
      <c r="BT13" s="995"/>
      <c r="BU13" s="995"/>
      <c r="BV13" s="995"/>
      <c r="BW13" s="995"/>
      <c r="BX13" s="995"/>
      <c r="BY13" s="995"/>
      <c r="BZ13" s="995"/>
      <c r="CA13" s="995"/>
      <c r="CB13" s="995"/>
      <c r="CC13" s="995"/>
      <c r="CD13" s="995"/>
      <c r="CE13" s="995"/>
      <c r="CF13" s="995"/>
      <c r="CG13" s="995"/>
      <c r="CH13" s="995"/>
      <c r="CI13" s="995"/>
      <c r="CJ13" s="995"/>
      <c r="CK13" s="995"/>
      <c r="CL13" s="995"/>
      <c r="CM13" s="995"/>
      <c r="CN13" s="995"/>
      <c r="CO13" s="995"/>
      <c r="CP13" s="995"/>
      <c r="CQ13" s="995"/>
      <c r="CR13" s="995"/>
      <c r="CS13" s="995"/>
      <c r="CT13" s="995"/>
      <c r="CU13" s="995"/>
      <c r="CV13" s="995"/>
      <c r="CW13" s="995"/>
      <c r="CX13" s="995"/>
      <c r="CY13" s="995"/>
      <c r="CZ13" s="995"/>
      <c r="DA13" s="995"/>
      <c r="DB13" s="995"/>
      <c r="DC13" s="995"/>
      <c r="DD13" s="995"/>
      <c r="DE13" s="995"/>
      <c r="DF13" s="995"/>
      <c r="DG13" s="995"/>
      <c r="DH13" s="995"/>
      <c r="DI13" s="995"/>
      <c r="DJ13" s="995"/>
      <c r="DK13" s="995"/>
      <c r="DL13" s="995"/>
      <c r="DM13" s="995"/>
      <c r="DN13" s="995"/>
      <c r="DO13" s="995"/>
      <c r="DP13" s="995"/>
      <c r="DQ13" s="995"/>
      <c r="DR13" s="995"/>
      <c r="DS13" s="995"/>
      <c r="DT13" s="995"/>
      <c r="DU13" s="995"/>
      <c r="DV13" s="995"/>
      <c r="DW13" s="995"/>
      <c r="DX13" s="995"/>
      <c r="DY13" s="995"/>
      <c r="DZ13" s="995"/>
      <c r="EA13" s="995"/>
      <c r="EB13" s="995"/>
      <c r="EC13" s="995"/>
      <c r="ED13" s="995"/>
      <c r="EE13" s="995"/>
      <c r="EF13" s="995"/>
    </row>
    <row r="14" spans="1:136" ht="15" customHeight="1">
      <c r="A14" s="1025"/>
      <c r="B14" s="1026"/>
      <c r="C14" s="1550" t="s">
        <v>52</v>
      </c>
      <c r="D14" s="1550"/>
      <c r="E14" s="1550"/>
      <c r="F14" s="1550"/>
      <c r="G14" s="1034">
        <f>SUM(G15:G21)</f>
        <v>17251332</v>
      </c>
      <c r="H14" s="1034">
        <f>SUM(H15:H21)</f>
        <v>15816341</v>
      </c>
      <c r="I14" s="1034">
        <f>SUM(I15:I21)</f>
        <v>15846624.29</v>
      </c>
      <c r="J14" s="1034">
        <f>SUM(J15:J21)</f>
        <v>15846624.29</v>
      </c>
      <c r="K14" s="1035">
        <f>SUM(K15:K21)</f>
        <v>0</v>
      </c>
      <c r="L14" s="1510">
        <f aca="true" t="shared" si="0" ref="L14:L24">I14/H14</f>
        <v>1.0019146836806312</v>
      </c>
      <c r="M14" s="1024">
        <f>I14/I130</f>
        <v>0.15757484472941052</v>
      </c>
      <c r="N14" s="995"/>
      <c r="O14" s="995"/>
      <c r="P14" s="995"/>
      <c r="Q14" s="995"/>
      <c r="R14" s="995"/>
      <c r="S14" s="995"/>
      <c r="T14" s="995"/>
      <c r="U14" s="995"/>
      <c r="V14" s="995"/>
      <c r="W14" s="995"/>
      <c r="X14" s="995"/>
      <c r="Y14" s="995"/>
      <c r="Z14" s="995"/>
      <c r="AA14" s="995"/>
      <c r="AB14" s="995"/>
      <c r="AC14" s="995"/>
      <c r="AD14" s="995"/>
      <c r="AE14" s="995"/>
      <c r="AF14" s="995"/>
      <c r="AG14" s="995"/>
      <c r="AH14" s="995"/>
      <c r="AI14" s="995"/>
      <c r="AJ14" s="995"/>
      <c r="AK14" s="995"/>
      <c r="AL14" s="995"/>
      <c r="AM14" s="995"/>
      <c r="AN14" s="995"/>
      <c r="AO14" s="995"/>
      <c r="AP14" s="995"/>
      <c r="AQ14" s="995"/>
      <c r="AR14" s="995"/>
      <c r="AS14" s="995"/>
      <c r="AT14" s="995"/>
      <c r="AU14" s="995"/>
      <c r="AV14" s="995"/>
      <c r="AW14" s="995"/>
      <c r="AX14" s="995"/>
      <c r="AY14" s="995"/>
      <c r="AZ14" s="995"/>
      <c r="BA14" s="995"/>
      <c r="BB14" s="995"/>
      <c r="BC14" s="995"/>
      <c r="BD14" s="995"/>
      <c r="BE14" s="995"/>
      <c r="BF14" s="995"/>
      <c r="BG14" s="995"/>
      <c r="BH14" s="995"/>
      <c r="BI14" s="995"/>
      <c r="BJ14" s="995"/>
      <c r="BK14" s="995"/>
      <c r="BL14" s="995"/>
      <c r="BM14" s="995"/>
      <c r="BN14" s="995"/>
      <c r="BO14" s="995"/>
      <c r="BP14" s="995"/>
      <c r="BQ14" s="995"/>
      <c r="BR14" s="995"/>
      <c r="BS14" s="995"/>
      <c r="BT14" s="995"/>
      <c r="BU14" s="995"/>
      <c r="BV14" s="995"/>
      <c r="BW14" s="995"/>
      <c r="BX14" s="995"/>
      <c r="BY14" s="995"/>
      <c r="BZ14" s="995"/>
      <c r="CA14" s="995"/>
      <c r="CB14" s="995"/>
      <c r="CC14" s="995"/>
      <c r="CD14" s="995"/>
      <c r="CE14" s="995"/>
      <c r="CF14" s="995"/>
      <c r="CG14" s="995"/>
      <c r="CH14" s="995"/>
      <c r="CI14" s="995"/>
      <c r="CJ14" s="995"/>
      <c r="CK14" s="995"/>
      <c r="CL14" s="995"/>
      <c r="CM14" s="995"/>
      <c r="CN14" s="995"/>
      <c r="CO14" s="995"/>
      <c r="CP14" s="995"/>
      <c r="CQ14" s="995"/>
      <c r="CR14" s="995"/>
      <c r="CS14" s="995"/>
      <c r="CT14" s="995"/>
      <c r="CU14" s="995"/>
      <c r="CV14" s="995"/>
      <c r="CW14" s="995"/>
      <c r="CX14" s="995"/>
      <c r="CY14" s="995"/>
      <c r="CZ14" s="995"/>
      <c r="DA14" s="995"/>
      <c r="DB14" s="995"/>
      <c r="DC14" s="995"/>
      <c r="DD14" s="995"/>
      <c r="DE14" s="995"/>
      <c r="DF14" s="995"/>
      <c r="DG14" s="995"/>
      <c r="DH14" s="995"/>
      <c r="DI14" s="995"/>
      <c r="DJ14" s="995"/>
      <c r="DK14" s="995"/>
      <c r="DL14" s="995"/>
      <c r="DM14" s="995"/>
      <c r="DN14" s="995"/>
      <c r="DO14" s="995"/>
      <c r="DP14" s="995"/>
      <c r="DQ14" s="995"/>
      <c r="DR14" s="995"/>
      <c r="DS14" s="995"/>
      <c r="DT14" s="995"/>
      <c r="DU14" s="995"/>
      <c r="DV14" s="995"/>
      <c r="DW14" s="995"/>
      <c r="DX14" s="995"/>
      <c r="DY14" s="995"/>
      <c r="DZ14" s="995"/>
      <c r="EA14" s="995"/>
      <c r="EB14" s="995"/>
      <c r="EC14" s="995"/>
      <c r="ED14" s="995"/>
      <c r="EE14" s="995"/>
      <c r="EF14" s="995"/>
    </row>
    <row r="15" spans="1:136" s="1041" customFormat="1" ht="15">
      <c r="A15" s="1036"/>
      <c r="B15" s="1026" t="s">
        <v>53</v>
      </c>
      <c r="C15" s="1554" t="s">
        <v>54</v>
      </c>
      <c r="D15" s="1554"/>
      <c r="E15" s="1554"/>
      <c r="F15" s="1554"/>
      <c r="G15" s="1037">
        <v>2985888</v>
      </c>
      <c r="H15" s="1037">
        <v>2640897</v>
      </c>
      <c r="I15" s="1037">
        <v>2315558.82</v>
      </c>
      <c r="J15" s="1037">
        <f aca="true" t="shared" si="1" ref="J15:J21">I15</f>
        <v>2315558.82</v>
      </c>
      <c r="K15" s="1037">
        <v>0</v>
      </c>
      <c r="L15" s="1038">
        <f t="shared" si="0"/>
        <v>0.8768076982934206</v>
      </c>
      <c r="M15" s="1039">
        <f>I15/I130</f>
        <v>0.02302533428230329</v>
      </c>
      <c r="N15" s="1040"/>
      <c r="O15" s="1040"/>
      <c r="P15" s="1040"/>
      <c r="Q15" s="1040"/>
      <c r="R15" s="1040"/>
      <c r="S15" s="1040"/>
      <c r="T15" s="1040"/>
      <c r="U15" s="1040"/>
      <c r="V15" s="1040"/>
      <c r="W15" s="1040"/>
      <c r="X15" s="1040"/>
      <c r="Y15" s="1040"/>
      <c r="Z15" s="1040"/>
      <c r="AA15" s="1040"/>
      <c r="AB15" s="1040"/>
      <c r="AC15" s="1040"/>
      <c r="AD15" s="1040"/>
      <c r="AE15" s="1040"/>
      <c r="AF15" s="1040"/>
      <c r="AG15" s="1040"/>
      <c r="AH15" s="1040"/>
      <c r="AI15" s="1040"/>
      <c r="AJ15" s="1040"/>
      <c r="AK15" s="1040"/>
      <c r="AL15" s="1040"/>
      <c r="AM15" s="1040"/>
      <c r="AN15" s="1040"/>
      <c r="AO15" s="1040"/>
      <c r="AP15" s="1040"/>
      <c r="AQ15" s="1040"/>
      <c r="AR15" s="1040"/>
      <c r="AS15" s="1040"/>
      <c r="AT15" s="1040"/>
      <c r="AU15" s="1040"/>
      <c r="AV15" s="1040"/>
      <c r="AW15" s="1040"/>
      <c r="AX15" s="1040"/>
      <c r="AY15" s="1040"/>
      <c r="AZ15" s="1040"/>
      <c r="BA15" s="1040"/>
      <c r="BB15" s="1040"/>
      <c r="BC15" s="1040"/>
      <c r="BD15" s="1040"/>
      <c r="BE15" s="1040"/>
      <c r="BF15" s="1040"/>
      <c r="BG15" s="1040"/>
      <c r="BH15" s="1040"/>
      <c r="BI15" s="1040"/>
      <c r="BJ15" s="1040"/>
      <c r="BK15" s="1040"/>
      <c r="BL15" s="1040"/>
      <c r="BM15" s="1040"/>
      <c r="BN15" s="1040"/>
      <c r="BO15" s="1040"/>
      <c r="BP15" s="1040"/>
      <c r="BQ15" s="1040"/>
      <c r="BR15" s="1040"/>
      <c r="BS15" s="1040"/>
      <c r="BT15" s="1040"/>
      <c r="BU15" s="1040"/>
      <c r="BV15" s="1040"/>
      <c r="BW15" s="1040"/>
      <c r="BX15" s="1040"/>
      <c r="BY15" s="1040"/>
      <c r="BZ15" s="1040"/>
      <c r="CA15" s="1040"/>
      <c r="CB15" s="1040"/>
      <c r="CC15" s="1040"/>
      <c r="CD15" s="1040"/>
      <c r="CE15" s="1040"/>
      <c r="CF15" s="1040"/>
      <c r="CG15" s="1040"/>
      <c r="CH15" s="1040"/>
      <c r="CI15" s="1040"/>
      <c r="CJ15" s="1040"/>
      <c r="CK15" s="1040"/>
      <c r="CL15" s="1040"/>
      <c r="CM15" s="1040"/>
      <c r="CN15" s="1040"/>
      <c r="CO15" s="1040"/>
      <c r="CP15" s="1040"/>
      <c r="CQ15" s="1040"/>
      <c r="CR15" s="1040"/>
      <c r="CS15" s="1040"/>
      <c r="CT15" s="1040"/>
      <c r="CU15" s="1040"/>
      <c r="CV15" s="1040"/>
      <c r="CW15" s="1040"/>
      <c r="CX15" s="1040"/>
      <c r="CY15" s="1040"/>
      <c r="CZ15" s="1040"/>
      <c r="DA15" s="1040"/>
      <c r="DB15" s="1040"/>
      <c r="DC15" s="1040"/>
      <c r="DD15" s="1040"/>
      <c r="DE15" s="1040"/>
      <c r="DF15" s="1040"/>
      <c r="DG15" s="1040"/>
      <c r="DH15" s="1040"/>
      <c r="DI15" s="1040"/>
      <c r="DJ15" s="1040"/>
      <c r="DK15" s="1040"/>
      <c r="DL15" s="1040"/>
      <c r="DM15" s="1040"/>
      <c r="DN15" s="1040"/>
      <c r="DO15" s="1040"/>
      <c r="DP15" s="1040"/>
      <c r="DQ15" s="1040"/>
      <c r="DR15" s="1040"/>
      <c r="DS15" s="1040"/>
      <c r="DT15" s="1040"/>
      <c r="DU15" s="1040"/>
      <c r="DV15" s="1040"/>
      <c r="DW15" s="1040"/>
      <c r="DX15" s="1040"/>
      <c r="DY15" s="1040"/>
      <c r="DZ15" s="1040"/>
      <c r="EA15" s="1040"/>
      <c r="EB15" s="1040"/>
      <c r="EC15" s="1040"/>
      <c r="ED15" s="1040"/>
      <c r="EE15" s="1040"/>
      <c r="EF15" s="1040"/>
    </row>
    <row r="16" spans="1:136" s="972" customFormat="1" ht="15">
      <c r="A16" s="1025"/>
      <c r="B16" s="1026" t="s">
        <v>55</v>
      </c>
      <c r="C16" s="1554" t="s">
        <v>56</v>
      </c>
      <c r="D16" s="1554"/>
      <c r="E16" s="1554"/>
      <c r="F16" s="1554"/>
      <c r="G16" s="1037">
        <v>12341890</v>
      </c>
      <c r="H16" s="1037">
        <v>11531890</v>
      </c>
      <c r="I16" s="1037">
        <v>11746605.07</v>
      </c>
      <c r="J16" s="1037">
        <f t="shared" si="1"/>
        <v>11746605.07</v>
      </c>
      <c r="K16" s="1037">
        <v>0</v>
      </c>
      <c r="L16" s="1038">
        <f t="shared" si="0"/>
        <v>1.0186192436799173</v>
      </c>
      <c r="M16" s="1039">
        <f>I16/I130</f>
        <v>0.11680528522222927</v>
      </c>
      <c r="N16" s="1042"/>
      <c r="O16" s="1042"/>
      <c r="P16" s="1042"/>
      <c r="Q16" s="1042"/>
      <c r="R16" s="1042"/>
      <c r="S16" s="1042"/>
      <c r="T16" s="1042"/>
      <c r="U16" s="1042"/>
      <c r="V16" s="1042"/>
      <c r="W16" s="1042"/>
      <c r="X16" s="1042"/>
      <c r="Y16" s="1042"/>
      <c r="Z16" s="1042"/>
      <c r="AA16" s="1042"/>
      <c r="AB16" s="1042"/>
      <c r="AC16" s="1042"/>
      <c r="AD16" s="1042"/>
      <c r="AE16" s="1042"/>
      <c r="AF16" s="1042"/>
      <c r="AG16" s="1042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2"/>
      <c r="AR16" s="1042"/>
      <c r="AS16" s="1042"/>
      <c r="AT16" s="1042"/>
      <c r="AU16" s="1042"/>
      <c r="AV16" s="1042"/>
      <c r="AW16" s="1042"/>
      <c r="AX16" s="1042"/>
      <c r="AY16" s="1042"/>
      <c r="AZ16" s="1042"/>
      <c r="BA16" s="1042"/>
      <c r="BB16" s="1042"/>
      <c r="BC16" s="1042"/>
      <c r="BD16" s="1042"/>
      <c r="BE16" s="1042"/>
      <c r="BF16" s="1042"/>
      <c r="BG16" s="1042"/>
      <c r="BH16" s="1042"/>
      <c r="BI16" s="1042"/>
      <c r="BJ16" s="1042"/>
      <c r="BK16" s="1042"/>
      <c r="BL16" s="1042"/>
      <c r="BM16" s="1042"/>
      <c r="BN16" s="1042"/>
      <c r="BO16" s="1042"/>
      <c r="BP16" s="1042"/>
      <c r="BQ16" s="1042"/>
      <c r="BR16" s="1042"/>
      <c r="BS16" s="1042"/>
      <c r="BT16" s="1042"/>
      <c r="BU16" s="1042"/>
      <c r="BV16" s="1042"/>
      <c r="BW16" s="1042"/>
      <c r="BX16" s="1042"/>
      <c r="BY16" s="1042"/>
      <c r="BZ16" s="1042"/>
      <c r="CA16" s="1042"/>
      <c r="CB16" s="1042"/>
      <c r="CC16" s="1042"/>
      <c r="CD16" s="1042"/>
      <c r="CE16" s="1042"/>
      <c r="CF16" s="1042"/>
      <c r="CG16" s="1042"/>
      <c r="CH16" s="1042"/>
      <c r="CI16" s="1042"/>
      <c r="CJ16" s="1042"/>
      <c r="CK16" s="1042"/>
      <c r="CL16" s="1042"/>
      <c r="CM16" s="1042"/>
      <c r="CN16" s="1042"/>
      <c r="CO16" s="1042"/>
      <c r="CP16" s="1042"/>
      <c r="CQ16" s="1042"/>
      <c r="CR16" s="1042"/>
      <c r="CS16" s="1042"/>
      <c r="CT16" s="1042"/>
      <c r="CU16" s="1042"/>
      <c r="CV16" s="1042"/>
      <c r="CW16" s="1042"/>
      <c r="CX16" s="1042"/>
      <c r="CY16" s="1042"/>
      <c r="CZ16" s="1042"/>
      <c r="DA16" s="1042"/>
      <c r="DB16" s="1042"/>
      <c r="DC16" s="1042"/>
      <c r="DD16" s="1042"/>
      <c r="DE16" s="1042"/>
      <c r="DF16" s="1042"/>
      <c r="DG16" s="1042"/>
      <c r="DH16" s="1042"/>
      <c r="DI16" s="1042"/>
      <c r="DJ16" s="1042"/>
      <c r="DK16" s="1042"/>
      <c r="DL16" s="1042"/>
      <c r="DM16" s="1042"/>
      <c r="DN16" s="1042"/>
      <c r="DO16" s="1042"/>
      <c r="DP16" s="1042"/>
      <c r="DQ16" s="1042"/>
      <c r="DR16" s="1042"/>
      <c r="DS16" s="1042"/>
      <c r="DT16" s="1042"/>
      <c r="DU16" s="1042"/>
      <c r="DV16" s="1042"/>
      <c r="DW16" s="1042"/>
      <c r="DX16" s="1042"/>
      <c r="DY16" s="1042"/>
      <c r="DZ16" s="1042"/>
      <c r="EA16" s="1042"/>
      <c r="EB16" s="1042"/>
      <c r="EC16" s="1042"/>
      <c r="ED16" s="1042"/>
      <c r="EE16" s="1042"/>
      <c r="EF16" s="1042"/>
    </row>
    <row r="17" spans="1:136" s="1041" customFormat="1" ht="15">
      <c r="A17" s="1036"/>
      <c r="B17" s="1026" t="s">
        <v>57</v>
      </c>
      <c r="C17" s="1554" t="s">
        <v>58</v>
      </c>
      <c r="D17" s="1554"/>
      <c r="E17" s="1554"/>
      <c r="F17" s="1554"/>
      <c r="G17" s="1037">
        <v>190959</v>
      </c>
      <c r="H17" s="1037">
        <v>190959</v>
      </c>
      <c r="I17" s="1037">
        <v>184217.94</v>
      </c>
      <c r="J17" s="1037">
        <f t="shared" si="1"/>
        <v>184217.94</v>
      </c>
      <c r="K17" s="1037">
        <v>0</v>
      </c>
      <c r="L17" s="1038">
        <f t="shared" si="0"/>
        <v>0.964698914426657</v>
      </c>
      <c r="M17" s="1039">
        <f>I17/I130</f>
        <v>0.0018318168438050263</v>
      </c>
      <c r="N17" s="1040"/>
      <c r="O17" s="1040"/>
      <c r="P17" s="1040"/>
      <c r="Q17" s="1040"/>
      <c r="R17" s="1040"/>
      <c r="S17" s="1040"/>
      <c r="T17" s="1040"/>
      <c r="U17" s="1040"/>
      <c r="V17" s="1040"/>
      <c r="W17" s="1040"/>
      <c r="X17" s="1040"/>
      <c r="Y17" s="1040"/>
      <c r="Z17" s="1040"/>
      <c r="AA17" s="1040"/>
      <c r="AB17" s="1040"/>
      <c r="AC17" s="1040"/>
      <c r="AD17" s="1040"/>
      <c r="AE17" s="1040"/>
      <c r="AF17" s="1040"/>
      <c r="AG17" s="1040"/>
      <c r="AH17" s="1040"/>
      <c r="AI17" s="1040"/>
      <c r="AJ17" s="1040"/>
      <c r="AK17" s="1040"/>
      <c r="AL17" s="1040"/>
      <c r="AM17" s="1040"/>
      <c r="AN17" s="1040"/>
      <c r="AO17" s="1040"/>
      <c r="AP17" s="1040"/>
      <c r="AQ17" s="1040"/>
      <c r="AR17" s="1040"/>
      <c r="AS17" s="1040"/>
      <c r="AT17" s="1040"/>
      <c r="AU17" s="1040"/>
      <c r="AV17" s="1040"/>
      <c r="AW17" s="1040"/>
      <c r="AX17" s="1040"/>
      <c r="AY17" s="1040"/>
      <c r="AZ17" s="1040"/>
      <c r="BA17" s="1040"/>
      <c r="BB17" s="1040"/>
      <c r="BC17" s="1040"/>
      <c r="BD17" s="1040"/>
      <c r="BE17" s="1040"/>
      <c r="BF17" s="1040"/>
      <c r="BG17" s="1040"/>
      <c r="BH17" s="1040"/>
      <c r="BI17" s="1040"/>
      <c r="BJ17" s="1040"/>
      <c r="BK17" s="1040"/>
      <c r="BL17" s="1040"/>
      <c r="BM17" s="1040"/>
      <c r="BN17" s="1040"/>
      <c r="BO17" s="1040"/>
      <c r="BP17" s="1040"/>
      <c r="BQ17" s="1040"/>
      <c r="BR17" s="1040"/>
      <c r="BS17" s="1040"/>
      <c r="BT17" s="1040"/>
      <c r="BU17" s="1040"/>
      <c r="BV17" s="1040"/>
      <c r="BW17" s="1040"/>
      <c r="BX17" s="1040"/>
      <c r="BY17" s="1040"/>
      <c r="BZ17" s="1040"/>
      <c r="CA17" s="1040"/>
      <c r="CB17" s="1040"/>
      <c r="CC17" s="1040"/>
      <c r="CD17" s="1040"/>
      <c r="CE17" s="1040"/>
      <c r="CF17" s="1040"/>
      <c r="CG17" s="1040"/>
      <c r="CH17" s="1040"/>
      <c r="CI17" s="1040"/>
      <c r="CJ17" s="1040"/>
      <c r="CK17" s="1040"/>
      <c r="CL17" s="1040"/>
      <c r="CM17" s="1040"/>
      <c r="CN17" s="1040"/>
      <c r="CO17" s="1040"/>
      <c r="CP17" s="1040"/>
      <c r="CQ17" s="1040"/>
      <c r="CR17" s="1040"/>
      <c r="CS17" s="1040"/>
      <c r="CT17" s="1040"/>
      <c r="CU17" s="1040"/>
      <c r="CV17" s="1040"/>
      <c r="CW17" s="1040"/>
      <c r="CX17" s="1040"/>
      <c r="CY17" s="1040"/>
      <c r="CZ17" s="1040"/>
      <c r="DA17" s="1040"/>
      <c r="DB17" s="1040"/>
      <c r="DC17" s="1040"/>
      <c r="DD17" s="1040"/>
      <c r="DE17" s="1040"/>
      <c r="DF17" s="1040"/>
      <c r="DG17" s="1040"/>
      <c r="DH17" s="1040"/>
      <c r="DI17" s="1040"/>
      <c r="DJ17" s="1040"/>
      <c r="DK17" s="1040"/>
      <c r="DL17" s="1040"/>
      <c r="DM17" s="1040"/>
      <c r="DN17" s="1040"/>
      <c r="DO17" s="1040"/>
      <c r="DP17" s="1040"/>
      <c r="DQ17" s="1040"/>
      <c r="DR17" s="1040"/>
      <c r="DS17" s="1040"/>
      <c r="DT17" s="1040"/>
      <c r="DU17" s="1040"/>
      <c r="DV17" s="1040"/>
      <c r="DW17" s="1040"/>
      <c r="DX17" s="1040"/>
      <c r="DY17" s="1040"/>
      <c r="DZ17" s="1040"/>
      <c r="EA17" s="1040"/>
      <c r="EB17" s="1040"/>
      <c r="EC17" s="1040"/>
      <c r="ED17" s="1040"/>
      <c r="EE17" s="1040"/>
      <c r="EF17" s="1040"/>
    </row>
    <row r="18" spans="1:136" s="1041" customFormat="1" ht="15">
      <c r="A18" s="1036"/>
      <c r="B18" s="1026" t="s">
        <v>59</v>
      </c>
      <c r="C18" s="1554" t="s">
        <v>60</v>
      </c>
      <c r="D18" s="1554"/>
      <c r="E18" s="1554"/>
      <c r="F18" s="1554"/>
      <c r="G18" s="1037">
        <v>555495</v>
      </c>
      <c r="H18" s="1037">
        <v>555495</v>
      </c>
      <c r="I18" s="1037">
        <v>525942.64</v>
      </c>
      <c r="J18" s="1037">
        <f t="shared" si="1"/>
        <v>525942.64</v>
      </c>
      <c r="K18" s="1037">
        <v>0</v>
      </c>
      <c r="L18" s="1038">
        <f t="shared" si="0"/>
        <v>0.9467999531948983</v>
      </c>
      <c r="M18" s="1039">
        <f>I18/I130</f>
        <v>0.005229841278364546</v>
      </c>
      <c r="N18" s="1040"/>
      <c r="O18" s="1040"/>
      <c r="P18" s="1040"/>
      <c r="Q18" s="1040"/>
      <c r="R18" s="1040"/>
      <c r="S18" s="1040"/>
      <c r="T18" s="1040"/>
      <c r="U18" s="1040"/>
      <c r="V18" s="1040"/>
      <c r="W18" s="1040"/>
      <c r="X18" s="1040"/>
      <c r="Y18" s="1040"/>
      <c r="Z18" s="1040"/>
      <c r="AA18" s="1040"/>
      <c r="AB18" s="1040"/>
      <c r="AC18" s="1040"/>
      <c r="AD18" s="1040"/>
      <c r="AE18" s="1040"/>
      <c r="AF18" s="1040"/>
      <c r="AG18" s="1040"/>
      <c r="AH18" s="1040"/>
      <c r="AI18" s="1040"/>
      <c r="AJ18" s="1040"/>
      <c r="AK18" s="1040"/>
      <c r="AL18" s="1040"/>
      <c r="AM18" s="1040"/>
      <c r="AN18" s="1040"/>
      <c r="AO18" s="1040"/>
      <c r="AP18" s="1040"/>
      <c r="AQ18" s="1040"/>
      <c r="AR18" s="1040"/>
      <c r="AS18" s="1040"/>
      <c r="AT18" s="1040"/>
      <c r="AU18" s="1040"/>
      <c r="AV18" s="1040"/>
      <c r="AW18" s="1040"/>
      <c r="AX18" s="1040"/>
      <c r="AY18" s="1040"/>
      <c r="AZ18" s="1040"/>
      <c r="BA18" s="1040"/>
      <c r="BB18" s="1040"/>
      <c r="BC18" s="1040"/>
      <c r="BD18" s="1040"/>
      <c r="BE18" s="1040"/>
      <c r="BF18" s="1040"/>
      <c r="BG18" s="1040"/>
      <c r="BH18" s="1040"/>
      <c r="BI18" s="1040"/>
      <c r="BJ18" s="1040"/>
      <c r="BK18" s="1040"/>
      <c r="BL18" s="1040"/>
      <c r="BM18" s="1040"/>
      <c r="BN18" s="1040"/>
      <c r="BO18" s="1040"/>
      <c r="BP18" s="1040"/>
      <c r="BQ18" s="1040"/>
      <c r="BR18" s="1040"/>
      <c r="BS18" s="1040"/>
      <c r="BT18" s="1040"/>
      <c r="BU18" s="1040"/>
      <c r="BV18" s="1040"/>
      <c r="BW18" s="1040"/>
      <c r="BX18" s="1040"/>
      <c r="BY18" s="1040"/>
      <c r="BZ18" s="1040"/>
      <c r="CA18" s="1040"/>
      <c r="CB18" s="1040"/>
      <c r="CC18" s="1040"/>
      <c r="CD18" s="1040"/>
      <c r="CE18" s="1040"/>
      <c r="CF18" s="1040"/>
      <c r="CG18" s="1040"/>
      <c r="CH18" s="1040"/>
      <c r="CI18" s="1040"/>
      <c r="CJ18" s="1040"/>
      <c r="CK18" s="1040"/>
      <c r="CL18" s="1040"/>
      <c r="CM18" s="1040"/>
      <c r="CN18" s="1040"/>
      <c r="CO18" s="1040"/>
      <c r="CP18" s="1040"/>
      <c r="CQ18" s="1040"/>
      <c r="CR18" s="1040"/>
      <c r="CS18" s="1040"/>
      <c r="CT18" s="1040"/>
      <c r="CU18" s="1040"/>
      <c r="CV18" s="1040"/>
      <c r="CW18" s="1040"/>
      <c r="CX18" s="1040"/>
      <c r="CY18" s="1040"/>
      <c r="CZ18" s="1040"/>
      <c r="DA18" s="1040"/>
      <c r="DB18" s="1040"/>
      <c r="DC18" s="1040"/>
      <c r="DD18" s="1040"/>
      <c r="DE18" s="1040"/>
      <c r="DF18" s="1040"/>
      <c r="DG18" s="1040"/>
      <c r="DH18" s="1040"/>
      <c r="DI18" s="1040"/>
      <c r="DJ18" s="1040"/>
      <c r="DK18" s="1040"/>
      <c r="DL18" s="1040"/>
      <c r="DM18" s="1040"/>
      <c r="DN18" s="1040"/>
      <c r="DO18" s="1040"/>
      <c r="DP18" s="1040"/>
      <c r="DQ18" s="1040"/>
      <c r="DR18" s="1040"/>
      <c r="DS18" s="1040"/>
      <c r="DT18" s="1040"/>
      <c r="DU18" s="1040"/>
      <c r="DV18" s="1040"/>
      <c r="DW18" s="1040"/>
      <c r="DX18" s="1040"/>
      <c r="DY18" s="1040"/>
      <c r="DZ18" s="1040"/>
      <c r="EA18" s="1040"/>
      <c r="EB18" s="1040"/>
      <c r="EC18" s="1040"/>
      <c r="ED18" s="1040"/>
      <c r="EE18" s="1040"/>
      <c r="EF18" s="1040"/>
    </row>
    <row r="19" spans="1:136" s="1041" customFormat="1" ht="32.25" customHeight="1">
      <c r="A19" s="1036"/>
      <c r="B19" s="1043" t="s">
        <v>61</v>
      </c>
      <c r="C19" s="1535" t="s">
        <v>62</v>
      </c>
      <c r="D19" s="1535"/>
      <c r="E19" s="1535"/>
      <c r="F19" s="1535"/>
      <c r="G19" s="1037">
        <v>7100</v>
      </c>
      <c r="H19" s="1037">
        <v>7100</v>
      </c>
      <c r="I19" s="1037">
        <v>7091.62</v>
      </c>
      <c r="J19" s="1037">
        <f t="shared" si="1"/>
        <v>7091.62</v>
      </c>
      <c r="K19" s="1037">
        <v>0</v>
      </c>
      <c r="L19" s="1038">
        <f t="shared" si="0"/>
        <v>0.9988197183098592</v>
      </c>
      <c r="M19" s="1039">
        <f>I19/I130</f>
        <v>7.051728493904883E-05</v>
      </c>
      <c r="N19" s="1040"/>
      <c r="O19" s="1040"/>
      <c r="P19" s="1040"/>
      <c r="Q19" s="1040"/>
      <c r="R19" s="1040"/>
      <c r="S19" s="1040"/>
      <c r="T19" s="1040"/>
      <c r="U19" s="1040"/>
      <c r="V19" s="1040"/>
      <c r="W19" s="1040"/>
      <c r="X19" s="1040"/>
      <c r="Y19" s="1040"/>
      <c r="Z19" s="1040"/>
      <c r="AA19" s="1040"/>
      <c r="AB19" s="1040"/>
      <c r="AC19" s="1040"/>
      <c r="AD19" s="1040"/>
      <c r="AE19" s="1040"/>
      <c r="AF19" s="1040"/>
      <c r="AG19" s="1040"/>
      <c r="AH19" s="1040"/>
      <c r="AI19" s="1040"/>
      <c r="AJ19" s="1040"/>
      <c r="AK19" s="1040"/>
      <c r="AL19" s="1040"/>
      <c r="AM19" s="1040"/>
      <c r="AN19" s="1040"/>
      <c r="AO19" s="1040"/>
      <c r="AP19" s="1040"/>
      <c r="AQ19" s="1040"/>
      <c r="AR19" s="1040"/>
      <c r="AS19" s="1040"/>
      <c r="AT19" s="1040"/>
      <c r="AU19" s="1040"/>
      <c r="AV19" s="1040"/>
      <c r="AW19" s="1040"/>
      <c r="AX19" s="1040"/>
      <c r="AY19" s="1040"/>
      <c r="AZ19" s="1040"/>
      <c r="BA19" s="1040"/>
      <c r="BB19" s="1040"/>
      <c r="BC19" s="1040"/>
      <c r="BD19" s="1040"/>
      <c r="BE19" s="1040"/>
      <c r="BF19" s="1040"/>
      <c r="BG19" s="1040"/>
      <c r="BH19" s="1040"/>
      <c r="BI19" s="1040"/>
      <c r="BJ19" s="1040"/>
      <c r="BK19" s="1040"/>
      <c r="BL19" s="1040"/>
      <c r="BM19" s="1040"/>
      <c r="BN19" s="1040"/>
      <c r="BO19" s="1040"/>
      <c r="BP19" s="1040"/>
      <c r="BQ19" s="1040"/>
      <c r="BR19" s="1040"/>
      <c r="BS19" s="1040"/>
      <c r="BT19" s="1040"/>
      <c r="BU19" s="1040"/>
      <c r="BV19" s="1040"/>
      <c r="BW19" s="1040"/>
      <c r="BX19" s="1040"/>
      <c r="BY19" s="1040"/>
      <c r="BZ19" s="1040"/>
      <c r="CA19" s="1040"/>
      <c r="CB19" s="1040"/>
      <c r="CC19" s="1040"/>
      <c r="CD19" s="1040"/>
      <c r="CE19" s="1040"/>
      <c r="CF19" s="1040"/>
      <c r="CG19" s="1040"/>
      <c r="CH19" s="1040"/>
      <c r="CI19" s="1040"/>
      <c r="CJ19" s="1040"/>
      <c r="CK19" s="1040"/>
      <c r="CL19" s="1040"/>
      <c r="CM19" s="1040"/>
      <c r="CN19" s="1040"/>
      <c r="CO19" s="1040"/>
      <c r="CP19" s="1040"/>
      <c r="CQ19" s="1040"/>
      <c r="CR19" s="1040"/>
      <c r="CS19" s="1040"/>
      <c r="CT19" s="1040"/>
      <c r="CU19" s="1040"/>
      <c r="CV19" s="1040"/>
      <c r="CW19" s="1040"/>
      <c r="CX19" s="1040"/>
      <c r="CY19" s="1040"/>
      <c r="CZ19" s="1040"/>
      <c r="DA19" s="1040"/>
      <c r="DB19" s="1040"/>
      <c r="DC19" s="1040"/>
      <c r="DD19" s="1040"/>
      <c r="DE19" s="1040"/>
      <c r="DF19" s="1040"/>
      <c r="DG19" s="1040"/>
      <c r="DH19" s="1040"/>
      <c r="DI19" s="1040"/>
      <c r="DJ19" s="1040"/>
      <c r="DK19" s="1040"/>
      <c r="DL19" s="1040"/>
      <c r="DM19" s="1040"/>
      <c r="DN19" s="1040"/>
      <c r="DO19" s="1040"/>
      <c r="DP19" s="1040"/>
      <c r="DQ19" s="1040"/>
      <c r="DR19" s="1040"/>
      <c r="DS19" s="1040"/>
      <c r="DT19" s="1040"/>
      <c r="DU19" s="1040"/>
      <c r="DV19" s="1040"/>
      <c r="DW19" s="1040"/>
      <c r="DX19" s="1040"/>
      <c r="DY19" s="1040"/>
      <c r="DZ19" s="1040"/>
      <c r="EA19" s="1040"/>
      <c r="EB19" s="1040"/>
      <c r="EC19" s="1040"/>
      <c r="ED19" s="1040"/>
      <c r="EE19" s="1040"/>
      <c r="EF19" s="1040"/>
    </row>
    <row r="20" spans="1:13" s="1041" customFormat="1" ht="15">
      <c r="A20" s="1036"/>
      <c r="B20" s="1026" t="s">
        <v>63</v>
      </c>
      <c r="C20" s="1554" t="s">
        <v>64</v>
      </c>
      <c r="D20" s="1554"/>
      <c r="E20" s="1554"/>
      <c r="F20" s="1554"/>
      <c r="G20" s="1037">
        <v>75000</v>
      </c>
      <c r="H20" s="1037">
        <v>75000</v>
      </c>
      <c r="I20" s="1037">
        <v>21909.91</v>
      </c>
      <c r="J20" s="1037">
        <f t="shared" si="1"/>
        <v>21909.91</v>
      </c>
      <c r="K20" s="1037">
        <v>0</v>
      </c>
      <c r="L20" s="1038">
        <f t="shared" si="0"/>
        <v>0.2921321333333333</v>
      </c>
      <c r="M20" s="1039">
        <f>I20/I130</f>
        <v>0.00021786663223056441</v>
      </c>
    </row>
    <row r="21" spans="1:13" s="1041" customFormat="1" ht="15">
      <c r="A21" s="1036"/>
      <c r="B21" s="1026" t="s">
        <v>65</v>
      </c>
      <c r="C21" s="1554" t="s">
        <v>594</v>
      </c>
      <c r="D21" s="1554"/>
      <c r="E21" s="1554"/>
      <c r="F21" s="1554"/>
      <c r="G21" s="1037">
        <v>1095000</v>
      </c>
      <c r="H21" s="1037">
        <v>815000</v>
      </c>
      <c r="I21" s="1037">
        <v>1045298.29</v>
      </c>
      <c r="J21" s="1037">
        <f t="shared" si="1"/>
        <v>1045298.29</v>
      </c>
      <c r="K21" s="1037">
        <v>0</v>
      </c>
      <c r="L21" s="1038">
        <f t="shared" si="0"/>
        <v>1.2825745889570552</v>
      </c>
      <c r="M21" s="1039">
        <f>I21/I130</f>
        <v>0.010394183185538775</v>
      </c>
    </row>
    <row r="22" spans="1:13" s="1041" customFormat="1" ht="15" customHeight="1">
      <c r="A22" s="1036"/>
      <c r="B22" s="1026"/>
      <c r="C22" s="1552" t="s">
        <v>66</v>
      </c>
      <c r="D22" s="1552"/>
      <c r="E22" s="1020"/>
      <c r="F22" s="1021"/>
      <c r="G22" s="1034">
        <f>SUM(G23:G40)</f>
        <v>7498543</v>
      </c>
      <c r="H22" s="1034">
        <f>SUM(H23:H40)</f>
        <v>9648543</v>
      </c>
      <c r="I22" s="1034">
        <f>SUM(I23:I40)</f>
        <v>9617520.41</v>
      </c>
      <c r="J22" s="1034">
        <f>SUM(J23:J40)</f>
        <v>9617520.41</v>
      </c>
      <c r="K22" s="1034">
        <f>SUM(K23:K40)</f>
        <v>0</v>
      </c>
      <c r="L22" s="1023">
        <f t="shared" si="0"/>
        <v>0.9967847383796704</v>
      </c>
      <c r="M22" s="1024">
        <f>I22/I130</f>
        <v>0.09563420306771762</v>
      </c>
    </row>
    <row r="23" spans="1:13" s="1041" customFormat="1" ht="15" customHeight="1">
      <c r="A23" s="1036"/>
      <c r="B23" s="1026" t="s">
        <v>67</v>
      </c>
      <c r="C23" s="1553" t="s">
        <v>499</v>
      </c>
      <c r="D23" s="1553"/>
      <c r="E23" s="1553"/>
      <c r="F23" s="1553"/>
      <c r="G23" s="1037">
        <v>200</v>
      </c>
      <c r="H23" s="1037">
        <v>200</v>
      </c>
      <c r="I23" s="1037">
        <v>80</v>
      </c>
      <c r="J23" s="1037">
        <f>I23</f>
        <v>80</v>
      </c>
      <c r="K23" s="1037">
        <v>0</v>
      </c>
      <c r="L23" s="1038">
        <f t="shared" si="0"/>
        <v>0.4</v>
      </c>
      <c r="M23" s="1039">
        <f>I23/I130</f>
        <v>7.954998709919462E-07</v>
      </c>
    </row>
    <row r="24" spans="1:13" s="972" customFormat="1" ht="15" customHeight="1">
      <c r="A24" s="1025"/>
      <c r="B24" s="1026" t="s">
        <v>68</v>
      </c>
      <c r="C24" s="1541" t="s">
        <v>69</v>
      </c>
      <c r="D24" s="1541"/>
      <c r="E24" s="1541"/>
      <c r="F24" s="1541"/>
      <c r="G24" s="1037">
        <v>30000</v>
      </c>
      <c r="H24" s="1037">
        <v>30000</v>
      </c>
      <c r="I24" s="1037">
        <v>29007.67</v>
      </c>
      <c r="J24" s="1037">
        <f>I24</f>
        <v>29007.67</v>
      </c>
      <c r="K24" s="1037">
        <v>0</v>
      </c>
      <c r="L24" s="1038">
        <f t="shared" si="0"/>
        <v>0.9669223333333333</v>
      </c>
      <c r="M24" s="1039">
        <f>I24/I130</f>
        <v>0.00028844497178471184</v>
      </c>
    </row>
    <row r="25" spans="1:13" s="972" customFormat="1" ht="14.25" customHeight="1">
      <c r="A25" s="1025"/>
      <c r="B25" s="1026" t="s">
        <v>70</v>
      </c>
      <c r="C25" s="1553" t="s">
        <v>71</v>
      </c>
      <c r="D25" s="1553"/>
      <c r="E25" s="1553"/>
      <c r="F25" s="1553"/>
      <c r="G25" s="1037">
        <v>0</v>
      </c>
      <c r="H25" s="1037">
        <v>0</v>
      </c>
      <c r="I25" s="1037">
        <v>4950</v>
      </c>
      <c r="J25" s="1037">
        <f>I25</f>
        <v>4950</v>
      </c>
      <c r="K25" s="1037">
        <v>0</v>
      </c>
      <c r="L25" s="1038" t="s">
        <v>17</v>
      </c>
      <c r="M25" s="1039">
        <f>I25/I130</f>
        <v>4.9221554517626676E-05</v>
      </c>
    </row>
    <row r="26" spans="1:13" s="972" customFormat="1" ht="15.75" customHeight="1">
      <c r="A26" s="1025"/>
      <c r="B26" s="1026" t="s">
        <v>72</v>
      </c>
      <c r="C26" s="1541" t="s">
        <v>73</v>
      </c>
      <c r="D26" s="1541"/>
      <c r="E26" s="1541"/>
      <c r="F26" s="1541"/>
      <c r="G26" s="1037">
        <v>20000</v>
      </c>
      <c r="H26" s="1037">
        <v>20000</v>
      </c>
      <c r="I26" s="1037">
        <v>9417</v>
      </c>
      <c r="J26" s="1037">
        <f>I26</f>
        <v>9417</v>
      </c>
      <c r="K26" s="1037">
        <v>0</v>
      </c>
      <c r="L26" s="1038">
        <f aca="true" t="shared" si="2" ref="L26:L33">I26/H26</f>
        <v>0.47085</v>
      </c>
      <c r="M26" s="1039">
        <f>I26/I130</f>
        <v>9.364027856413947E-05</v>
      </c>
    </row>
    <row r="27" spans="1:13" s="972" customFormat="1" ht="33" customHeight="1">
      <c r="A27" s="1025"/>
      <c r="B27" s="1043" t="s">
        <v>74</v>
      </c>
      <c r="C27" s="1535" t="s">
        <v>75</v>
      </c>
      <c r="D27" s="1535"/>
      <c r="E27" s="1535"/>
      <c r="F27" s="1535"/>
      <c r="G27" s="1037">
        <v>185000</v>
      </c>
      <c r="H27" s="1037">
        <v>211000</v>
      </c>
      <c r="I27" s="1037">
        <v>215717.03</v>
      </c>
      <c r="J27" s="1037">
        <f>I27</f>
        <v>215717.03</v>
      </c>
      <c r="K27" s="1037">
        <v>0</v>
      </c>
      <c r="L27" s="1038">
        <f t="shared" si="2"/>
        <v>1.0223555924170615</v>
      </c>
      <c r="M27" s="1039">
        <f>I27/I130</f>
        <v>0.0021450358691970724</v>
      </c>
    </row>
    <row r="28" spans="1:13" s="1041" customFormat="1" ht="15" customHeight="1">
      <c r="A28" s="1036"/>
      <c r="B28" s="1043" t="s">
        <v>76</v>
      </c>
      <c r="C28" s="1535" t="s">
        <v>77</v>
      </c>
      <c r="D28" s="1535"/>
      <c r="E28" s="1535"/>
      <c r="F28" s="1535"/>
      <c r="G28" s="1037">
        <v>80000</v>
      </c>
      <c r="H28" s="1037">
        <v>80000</v>
      </c>
      <c r="I28" s="1037">
        <v>89261.5</v>
      </c>
      <c r="J28" s="1037">
        <f aca="true" t="shared" si="3" ref="J28:J33">I28</f>
        <v>89261.5</v>
      </c>
      <c r="K28" s="1037">
        <v>0</v>
      </c>
      <c r="L28" s="1038">
        <f t="shared" si="2"/>
        <v>1.11576875</v>
      </c>
      <c r="M28" s="1039">
        <f>I28/I$130</f>
        <v>0.0008875938966818451</v>
      </c>
    </row>
    <row r="29" spans="1:13" s="1041" customFormat="1" ht="15" customHeight="1">
      <c r="A29" s="1036"/>
      <c r="B29" s="1043" t="s">
        <v>76</v>
      </c>
      <c r="C29" s="1535" t="s">
        <v>78</v>
      </c>
      <c r="D29" s="1535"/>
      <c r="E29" s="1535"/>
      <c r="F29" s="1535"/>
      <c r="G29" s="1037">
        <v>47000</v>
      </c>
      <c r="H29" s="1037">
        <v>47000</v>
      </c>
      <c r="I29" s="1037">
        <v>66564.23</v>
      </c>
      <c r="J29" s="1037">
        <f t="shared" si="3"/>
        <v>66564.23</v>
      </c>
      <c r="K29" s="1037">
        <v>0</v>
      </c>
      <c r="L29" s="1038">
        <f t="shared" si="2"/>
        <v>1.4162602127659574</v>
      </c>
      <c r="M29" s="1039">
        <f>I29/I$130</f>
        <v>0.0006618979547209779</v>
      </c>
    </row>
    <row r="30" spans="1:13" s="1041" customFormat="1" ht="15" customHeight="1" hidden="1">
      <c r="A30" s="1036"/>
      <c r="B30" s="1048" t="s">
        <v>76</v>
      </c>
      <c r="C30" s="1528" t="s">
        <v>364</v>
      </c>
      <c r="D30" s="1528"/>
      <c r="E30" s="1528"/>
      <c r="F30" s="1528"/>
      <c r="G30" s="1045">
        <v>0</v>
      </c>
      <c r="H30" s="1045">
        <v>0</v>
      </c>
      <c r="I30" s="1045">
        <v>0</v>
      </c>
      <c r="J30" s="1045">
        <f t="shared" si="3"/>
        <v>0</v>
      </c>
      <c r="K30" s="1045">
        <v>0</v>
      </c>
      <c r="L30" s="1046" t="e">
        <f t="shared" si="2"/>
        <v>#DIV/0!</v>
      </c>
      <c r="M30" s="1047">
        <v>0</v>
      </c>
    </row>
    <row r="31" spans="1:13" s="1041" customFormat="1" ht="15" customHeight="1">
      <c r="A31" s="1036"/>
      <c r="B31" s="1043" t="s">
        <v>76</v>
      </c>
      <c r="C31" s="1540" t="s">
        <v>301</v>
      </c>
      <c r="D31" s="1540"/>
      <c r="E31" s="1540"/>
      <c r="F31" s="1540"/>
      <c r="G31" s="1037">
        <v>3000000</v>
      </c>
      <c r="H31" s="1037">
        <v>4500000</v>
      </c>
      <c r="I31" s="1037">
        <v>3563460.4</v>
      </c>
      <c r="J31" s="1037">
        <f t="shared" si="3"/>
        <v>3563460.4</v>
      </c>
      <c r="K31" s="1037">
        <v>0</v>
      </c>
      <c r="L31" s="1038">
        <f t="shared" si="2"/>
        <v>0.7918800888888888</v>
      </c>
      <c r="M31" s="1039">
        <f aca="true" t="shared" si="4" ref="M31:M40">I31/I$130</f>
        <v>0.035434153606061364</v>
      </c>
    </row>
    <row r="32" spans="1:13" s="972" customFormat="1" ht="15" customHeight="1">
      <c r="A32" s="1025"/>
      <c r="B32" s="1049" t="s">
        <v>79</v>
      </c>
      <c r="C32" s="1541" t="s">
        <v>80</v>
      </c>
      <c r="D32" s="1541"/>
      <c r="E32" s="1541"/>
      <c r="F32" s="1541"/>
      <c r="G32" s="1029">
        <v>3798</v>
      </c>
      <c r="H32" s="1029">
        <v>3798</v>
      </c>
      <c r="I32" s="1029">
        <v>251.56</v>
      </c>
      <c r="J32" s="1037">
        <f t="shared" si="3"/>
        <v>251.56</v>
      </c>
      <c r="K32" s="1029">
        <v>0</v>
      </c>
      <c r="L32" s="1038">
        <f t="shared" si="2"/>
        <v>0.06623486045286993</v>
      </c>
      <c r="M32" s="1039">
        <f t="shared" si="4"/>
        <v>2.501449344334175E-06</v>
      </c>
    </row>
    <row r="33" spans="1:13" s="1041" customFormat="1" ht="32.25" customHeight="1">
      <c r="A33" s="1036"/>
      <c r="B33" s="1050" t="s">
        <v>362</v>
      </c>
      <c r="C33" s="1535" t="s">
        <v>363</v>
      </c>
      <c r="D33" s="1535"/>
      <c r="E33" s="1535"/>
      <c r="F33" s="1535"/>
      <c r="G33" s="1029">
        <v>37500</v>
      </c>
      <c r="H33" s="1029">
        <v>37500</v>
      </c>
      <c r="I33" s="1029">
        <v>27774.34</v>
      </c>
      <c r="J33" s="1037">
        <f t="shared" si="3"/>
        <v>27774.34</v>
      </c>
      <c r="K33" s="1029">
        <v>0</v>
      </c>
      <c r="L33" s="1038">
        <f t="shared" si="2"/>
        <v>0.7406490666666666</v>
      </c>
      <c r="M33" s="1039">
        <f t="shared" si="4"/>
        <v>0.00027618104858608065</v>
      </c>
    </row>
    <row r="34" spans="1:13" s="1041" customFormat="1" ht="51.75" customHeight="1" hidden="1">
      <c r="A34" s="1036"/>
      <c r="B34" s="1050" t="s">
        <v>595</v>
      </c>
      <c r="C34" s="1540" t="s">
        <v>596</v>
      </c>
      <c r="D34" s="1540"/>
      <c r="E34" s="1540"/>
      <c r="F34" s="1540"/>
      <c r="G34" s="1029">
        <v>0</v>
      </c>
      <c r="H34" s="1029">
        <v>0</v>
      </c>
      <c r="I34" s="1029">
        <v>0</v>
      </c>
      <c r="J34" s="1037">
        <v>0</v>
      </c>
      <c r="K34" s="1029">
        <v>0</v>
      </c>
      <c r="L34" s="1038">
        <v>0</v>
      </c>
      <c r="M34" s="1039">
        <f t="shared" si="4"/>
        <v>0</v>
      </c>
    </row>
    <row r="35" spans="1:13" s="1041" customFormat="1" ht="32.25" customHeight="1">
      <c r="A35" s="1025"/>
      <c r="B35" s="1050" t="s">
        <v>372</v>
      </c>
      <c r="C35" s="1540" t="s">
        <v>383</v>
      </c>
      <c r="D35" s="1540"/>
      <c r="E35" s="1540"/>
      <c r="F35" s="1540"/>
      <c r="G35" s="1029">
        <v>74600</v>
      </c>
      <c r="H35" s="1029">
        <v>74600</v>
      </c>
      <c r="I35" s="1029">
        <v>60448</v>
      </c>
      <c r="J35" s="1037">
        <f>I35</f>
        <v>60448</v>
      </c>
      <c r="K35" s="1029">
        <v>0</v>
      </c>
      <c r="L35" s="1038">
        <f aca="true" t="shared" si="5" ref="L35:L40">I35/H35</f>
        <v>0.8102949061662198</v>
      </c>
      <c r="M35" s="1039">
        <f t="shared" si="4"/>
        <v>0.0006010797025215146</v>
      </c>
    </row>
    <row r="36" spans="1:13" s="1041" customFormat="1" ht="33" customHeight="1">
      <c r="A36" s="1036"/>
      <c r="B36" s="1050" t="s">
        <v>81</v>
      </c>
      <c r="C36" s="1540" t="s">
        <v>82</v>
      </c>
      <c r="D36" s="1540"/>
      <c r="E36" s="1540"/>
      <c r="F36" s="1540"/>
      <c r="G36" s="1029">
        <v>4000000</v>
      </c>
      <c r="H36" s="1029">
        <v>4624000</v>
      </c>
      <c r="I36" s="1029">
        <v>5527037.85</v>
      </c>
      <c r="J36" s="1037">
        <f>I36</f>
        <v>5527037.85</v>
      </c>
      <c r="K36" s="1029">
        <v>0</v>
      </c>
      <c r="L36" s="1038">
        <f t="shared" si="5"/>
        <v>1.1952936526816609</v>
      </c>
      <c r="M36" s="1039">
        <f t="shared" si="4"/>
        <v>0.054959473708032544</v>
      </c>
    </row>
    <row r="37" spans="1:13" s="1041" customFormat="1" ht="50.25" customHeight="1">
      <c r="A37" s="1036"/>
      <c r="B37" s="1050" t="s">
        <v>426</v>
      </c>
      <c r="C37" s="1540" t="s">
        <v>632</v>
      </c>
      <c r="D37" s="1540"/>
      <c r="E37" s="1540"/>
      <c r="F37" s="1540"/>
      <c r="G37" s="1029">
        <v>13084</v>
      </c>
      <c r="H37" s="1029">
        <v>13084</v>
      </c>
      <c r="I37" s="1029">
        <v>8795.93</v>
      </c>
      <c r="J37" s="1037">
        <f>I37</f>
        <v>8795.93</v>
      </c>
      <c r="K37" s="1029">
        <v>0</v>
      </c>
      <c r="L37" s="1038">
        <f t="shared" si="5"/>
        <v>0.6722661265667992</v>
      </c>
      <c r="M37" s="1039">
        <f t="shared" si="4"/>
        <v>8.746451475317738E-05</v>
      </c>
    </row>
    <row r="38" spans="1:13" s="1041" customFormat="1" ht="31.5" customHeight="1" hidden="1">
      <c r="A38" s="1036"/>
      <c r="B38" s="1051" t="s">
        <v>81</v>
      </c>
      <c r="C38" s="1549" t="s">
        <v>327</v>
      </c>
      <c r="D38" s="1549"/>
      <c r="E38" s="1549"/>
      <c r="F38" s="1549"/>
      <c r="G38" s="1052">
        <v>0</v>
      </c>
      <c r="H38" s="1052">
        <v>0</v>
      </c>
      <c r="I38" s="1052">
        <v>0</v>
      </c>
      <c r="J38" s="1053">
        <v>0</v>
      </c>
      <c r="K38" s="1052">
        <v>0</v>
      </c>
      <c r="L38" s="1038" t="e">
        <f t="shared" si="5"/>
        <v>#DIV/0!</v>
      </c>
      <c r="M38" s="1054">
        <f t="shared" si="4"/>
        <v>0</v>
      </c>
    </row>
    <row r="39" spans="1:13" s="1041" customFormat="1" ht="49.5" customHeight="1" hidden="1">
      <c r="A39" s="1036"/>
      <c r="B39" s="1051" t="s">
        <v>81</v>
      </c>
      <c r="C39" s="1549" t="s">
        <v>83</v>
      </c>
      <c r="D39" s="1549"/>
      <c r="E39" s="1549"/>
      <c r="F39" s="1549"/>
      <c r="G39" s="1052">
        <v>0</v>
      </c>
      <c r="H39" s="1052">
        <v>0</v>
      </c>
      <c r="I39" s="1052">
        <v>0</v>
      </c>
      <c r="J39" s="1053">
        <v>0</v>
      </c>
      <c r="K39" s="1052">
        <v>0</v>
      </c>
      <c r="L39" s="1038" t="e">
        <f t="shared" si="5"/>
        <v>#DIV/0!</v>
      </c>
      <c r="M39" s="1054">
        <f t="shared" si="4"/>
        <v>0</v>
      </c>
    </row>
    <row r="40" spans="1:13" s="1041" customFormat="1" ht="36.75" customHeight="1">
      <c r="A40" s="1036"/>
      <c r="B40" s="1050" t="s">
        <v>426</v>
      </c>
      <c r="C40" s="1540" t="s">
        <v>509</v>
      </c>
      <c r="D40" s="1540"/>
      <c r="E40" s="1540"/>
      <c r="F40" s="1540"/>
      <c r="G40" s="1029">
        <v>7361</v>
      </c>
      <c r="H40" s="1029">
        <v>7361</v>
      </c>
      <c r="I40" s="1029">
        <v>14754.9</v>
      </c>
      <c r="J40" s="1037">
        <f>I40</f>
        <v>14754.9</v>
      </c>
      <c r="K40" s="1029">
        <v>0</v>
      </c>
      <c r="L40" s="1038">
        <f t="shared" si="5"/>
        <v>2.0044695014264367</v>
      </c>
      <c r="M40" s="1039">
        <f t="shared" si="4"/>
        <v>0.00014671901308123834</v>
      </c>
    </row>
    <row r="41" spans="1:13" s="972" customFormat="1" ht="39" customHeight="1">
      <c r="A41" s="1025"/>
      <c r="B41" s="1055"/>
      <c r="C41" s="1550" t="s">
        <v>84</v>
      </c>
      <c r="D41" s="1550"/>
      <c r="E41" s="1550"/>
      <c r="F41" s="1550"/>
      <c r="G41" s="1035">
        <f>SUM(G42:G42)</f>
        <v>274500</v>
      </c>
      <c r="H41" s="1035">
        <f>SUM(H42:H42)</f>
        <v>274500</v>
      </c>
      <c r="I41" s="1035">
        <f>SUM(I42:I42)</f>
        <v>129452</v>
      </c>
      <c r="J41" s="1035">
        <f>SUM(J42:J42)</f>
        <v>129452</v>
      </c>
      <c r="K41" s="1035">
        <f>SUM(K42:K42)</f>
        <v>0</v>
      </c>
      <c r="L41" s="1023">
        <f aca="true" t="shared" si="6" ref="L41:L53">I41/H41</f>
        <v>0.471591985428051</v>
      </c>
      <c r="M41" s="1024">
        <f>I41/I130</f>
        <v>0.0012872381162456177</v>
      </c>
    </row>
    <row r="42" spans="1:14" s="1041" customFormat="1" ht="46.5" customHeight="1">
      <c r="A42" s="1036"/>
      <c r="B42" s="1056" t="s">
        <v>85</v>
      </c>
      <c r="C42" s="1535" t="s">
        <v>365</v>
      </c>
      <c r="D42" s="1535"/>
      <c r="E42" s="1535"/>
      <c r="F42" s="1535"/>
      <c r="G42" s="1029">
        <v>274500</v>
      </c>
      <c r="H42" s="1029">
        <v>274500</v>
      </c>
      <c r="I42" s="1029">
        <v>129452</v>
      </c>
      <c r="J42" s="1029">
        <f>I42</f>
        <v>129452</v>
      </c>
      <c r="K42" s="1029">
        <v>0</v>
      </c>
      <c r="L42" s="1038">
        <f t="shared" si="6"/>
        <v>0.471591985428051</v>
      </c>
      <c r="M42" s="1039">
        <f>I42/I130</f>
        <v>0.0012872381162456177</v>
      </c>
      <c r="N42" s="1057"/>
    </row>
    <row r="43" spans="1:13" s="972" customFormat="1" ht="24" customHeight="1">
      <c r="A43" s="1025"/>
      <c r="B43" s="1058"/>
      <c r="C43" s="1551" t="s">
        <v>86</v>
      </c>
      <c r="D43" s="1551"/>
      <c r="E43" s="1551"/>
      <c r="F43" s="1551"/>
      <c r="G43" s="1034">
        <f>SUM(G44:G48)</f>
        <v>2444000</v>
      </c>
      <c r="H43" s="1034">
        <f>SUM(H44:H48)</f>
        <v>2877220.19</v>
      </c>
      <c r="I43" s="1034">
        <f>SUM(I44:I48)</f>
        <v>3037198.01</v>
      </c>
      <c r="J43" s="1034">
        <f>SUM(J44:J48)</f>
        <v>454827.76</v>
      </c>
      <c r="K43" s="1034">
        <f>SUM(K44:K48)</f>
        <v>2582370.2499999995</v>
      </c>
      <c r="L43" s="1023">
        <f t="shared" si="6"/>
        <v>1.05560152141154</v>
      </c>
      <c r="M43" s="1024">
        <f>I43/I130</f>
        <v>0.030201132814149947</v>
      </c>
    </row>
    <row r="44" spans="1:13" s="1059" customFormat="1" ht="83.25" customHeight="1">
      <c r="A44" s="1036"/>
      <c r="B44" s="1056" t="s">
        <v>87</v>
      </c>
      <c r="C44" s="1535" t="s">
        <v>384</v>
      </c>
      <c r="D44" s="1535"/>
      <c r="E44" s="1535"/>
      <c r="F44" s="1535"/>
      <c r="G44" s="1029">
        <v>421000</v>
      </c>
      <c r="H44" s="1029">
        <v>421000</v>
      </c>
      <c r="I44" s="1029">
        <v>454827.76</v>
      </c>
      <c r="J44" s="1029">
        <f>I44</f>
        <v>454827.76</v>
      </c>
      <c r="K44" s="1029">
        <v>0</v>
      </c>
      <c r="L44" s="1038">
        <f t="shared" si="6"/>
        <v>1.080350973871734</v>
      </c>
      <c r="M44" s="1039">
        <f>I44/I130</f>
        <v>0.004522692805044449</v>
      </c>
    </row>
    <row r="45" spans="1:13" s="1041" customFormat="1" ht="66.75" customHeight="1">
      <c r="A45" s="1036"/>
      <c r="B45" s="1043" t="s">
        <v>88</v>
      </c>
      <c r="C45" s="1535" t="s">
        <v>328</v>
      </c>
      <c r="D45" s="1535"/>
      <c r="E45" s="1535"/>
      <c r="F45" s="1535"/>
      <c r="G45" s="1037">
        <v>3000</v>
      </c>
      <c r="H45" s="1037">
        <v>3000</v>
      </c>
      <c r="I45" s="1037">
        <v>4952.05</v>
      </c>
      <c r="J45" s="1037">
        <v>0</v>
      </c>
      <c r="K45" s="1037">
        <f>I45</f>
        <v>4952.05</v>
      </c>
      <c r="L45" s="1038">
        <f t="shared" si="6"/>
        <v>1.6506833333333335</v>
      </c>
      <c r="M45" s="1039">
        <f>I45/I130</f>
        <v>4.9241939201820847E-05</v>
      </c>
    </row>
    <row r="46" spans="1:13" s="1041" customFormat="1" ht="30.75" customHeight="1">
      <c r="A46" s="1036"/>
      <c r="B46" s="1043" t="s">
        <v>89</v>
      </c>
      <c r="C46" s="1535" t="s">
        <v>90</v>
      </c>
      <c r="D46" s="1535"/>
      <c r="E46" s="1535"/>
      <c r="F46" s="1535"/>
      <c r="G46" s="1037">
        <v>2000000</v>
      </c>
      <c r="H46" s="1037">
        <v>2433220.19</v>
      </c>
      <c r="I46" s="1037">
        <v>2568888</v>
      </c>
      <c r="J46" s="1037">
        <v>0</v>
      </c>
      <c r="K46" s="1037">
        <f>I46</f>
        <v>2568888</v>
      </c>
      <c r="L46" s="1038">
        <f t="shared" si="6"/>
        <v>1.055756487044438</v>
      </c>
      <c r="M46" s="1039">
        <f>I46/I130</f>
        <v>0.025544375907409485</v>
      </c>
    </row>
    <row r="47" spans="1:13" s="1041" customFormat="1" ht="30.75" customHeight="1">
      <c r="A47" s="1036"/>
      <c r="B47" s="1043" t="s">
        <v>824</v>
      </c>
      <c r="C47" s="1545" t="s">
        <v>892</v>
      </c>
      <c r="D47" s="1546"/>
      <c r="E47" s="1546"/>
      <c r="F47" s="1547"/>
      <c r="G47" s="1037">
        <v>0</v>
      </c>
      <c r="H47" s="1037">
        <v>0</v>
      </c>
      <c r="I47" s="1037">
        <v>810.69</v>
      </c>
      <c r="J47" s="1037">
        <v>0</v>
      </c>
      <c r="K47" s="1037">
        <f>I47</f>
        <v>810.69</v>
      </c>
      <c r="L47" s="1038" t="s">
        <v>17</v>
      </c>
      <c r="M47" s="1039">
        <f>I47/I130</f>
        <v>8.061297380180762E-06</v>
      </c>
    </row>
    <row r="48" spans="1:13" s="1041" customFormat="1" ht="36" customHeight="1">
      <c r="A48" s="1036"/>
      <c r="B48" s="1043" t="s">
        <v>91</v>
      </c>
      <c r="C48" s="1535" t="s">
        <v>597</v>
      </c>
      <c r="D48" s="1535"/>
      <c r="E48" s="1535"/>
      <c r="F48" s="1535"/>
      <c r="G48" s="1037">
        <v>20000</v>
      </c>
      <c r="H48" s="1037">
        <v>20000</v>
      </c>
      <c r="I48" s="1037">
        <v>7719.51</v>
      </c>
      <c r="J48" s="1037">
        <v>0</v>
      </c>
      <c r="K48" s="1037">
        <f>I48</f>
        <v>7719.51</v>
      </c>
      <c r="L48" s="1038">
        <f t="shared" si="6"/>
        <v>0.3859755</v>
      </c>
      <c r="M48" s="1039">
        <f>I48/I130</f>
        <v>7.676086511401298E-05</v>
      </c>
    </row>
    <row r="49" spans="1:13" s="1041" customFormat="1" ht="78.75" customHeight="1">
      <c r="A49" s="1036"/>
      <c r="B49" s="1060" t="s">
        <v>92</v>
      </c>
      <c r="C49" s="1529" t="s">
        <v>332</v>
      </c>
      <c r="D49" s="1529"/>
      <c r="E49" s="1529"/>
      <c r="F49" s="1529"/>
      <c r="G49" s="1061">
        <v>13720</v>
      </c>
      <c r="H49" s="1061">
        <v>35520</v>
      </c>
      <c r="I49" s="1061">
        <v>48295.7</v>
      </c>
      <c r="J49" s="1061">
        <f>I49</f>
        <v>48295.7</v>
      </c>
      <c r="K49" s="1061">
        <v>0</v>
      </c>
      <c r="L49" s="1062">
        <f t="shared" si="6"/>
        <v>1.3596762387387387</v>
      </c>
      <c r="M49" s="1063">
        <f>I49/I130</f>
        <v>0.0004802402889933217</v>
      </c>
    </row>
    <row r="50" spans="1:13" s="22" customFormat="1" ht="18.75" customHeight="1">
      <c r="A50" s="1064"/>
      <c r="B50" s="1065"/>
      <c r="C50" s="1548" t="s">
        <v>93</v>
      </c>
      <c r="D50" s="1548"/>
      <c r="E50" s="1548"/>
      <c r="F50" s="1548"/>
      <c r="G50" s="1061">
        <f>SUM(G51:G52)</f>
        <v>98212.29000000001</v>
      </c>
      <c r="H50" s="1061">
        <f>SUM(H51:H52)</f>
        <v>98212.29000000001</v>
      </c>
      <c r="I50" s="1061">
        <f>SUM(I51:I52)</f>
        <v>93374.44</v>
      </c>
      <c r="J50" s="1061">
        <f>SUM(J51:J52)</f>
        <v>93374.44</v>
      </c>
      <c r="K50" s="1061">
        <f>SUM(K51:K52)</f>
        <v>0</v>
      </c>
      <c r="L50" s="1062">
        <f t="shared" si="6"/>
        <v>0.9507408899639749</v>
      </c>
      <c r="M50" s="1066">
        <f>I50/I130</f>
        <v>0.0009284919371743153</v>
      </c>
    </row>
    <row r="51" spans="1:13" s="1041" customFormat="1" ht="33" customHeight="1">
      <c r="A51" s="1025"/>
      <c r="B51" s="1056" t="s">
        <v>94</v>
      </c>
      <c r="C51" s="1535" t="s">
        <v>95</v>
      </c>
      <c r="D51" s="1535"/>
      <c r="E51" s="1535"/>
      <c r="F51" s="1535"/>
      <c r="G51" s="1029">
        <v>60029</v>
      </c>
      <c r="H51" s="1029">
        <v>60029</v>
      </c>
      <c r="I51" s="1029">
        <v>58217.53</v>
      </c>
      <c r="J51" s="1029">
        <f>I51</f>
        <v>58217.53</v>
      </c>
      <c r="K51" s="1029">
        <v>0</v>
      </c>
      <c r="L51" s="1038">
        <f t="shared" si="6"/>
        <v>0.9698234186809709</v>
      </c>
      <c r="M51" s="1039">
        <f>I51/I130</f>
        <v>0.000578900470055872</v>
      </c>
    </row>
    <row r="52" spans="1:13" s="1041" customFormat="1" ht="15" customHeight="1">
      <c r="A52" s="1036"/>
      <c r="B52" s="1055" t="s">
        <v>96</v>
      </c>
      <c r="C52" s="1541" t="s">
        <v>97</v>
      </c>
      <c r="D52" s="1541"/>
      <c r="E52" s="1541"/>
      <c r="F52" s="1541"/>
      <c r="G52" s="1029">
        <v>38183.29</v>
      </c>
      <c r="H52" s="1029">
        <v>38183.29</v>
      </c>
      <c r="I52" s="1029">
        <v>35156.91</v>
      </c>
      <c r="J52" s="1029">
        <f>I52</f>
        <v>35156.91</v>
      </c>
      <c r="K52" s="1029">
        <v>0</v>
      </c>
      <c r="L52" s="1038">
        <f t="shared" si="6"/>
        <v>0.9207407219231241</v>
      </c>
      <c r="M52" s="1039">
        <f>I52/I130</f>
        <v>0.0003495914671184433</v>
      </c>
    </row>
    <row r="53" spans="1:13" s="22" customFormat="1" ht="12.75" customHeight="1">
      <c r="A53" s="1064"/>
      <c r="B53" s="1067"/>
      <c r="C53" s="1529" t="s">
        <v>98</v>
      </c>
      <c r="D53" s="1529"/>
      <c r="E53" s="1529"/>
      <c r="F53" s="1529"/>
      <c r="G53" s="1068">
        <f>SUM(G54:G60)</f>
        <v>950000</v>
      </c>
      <c r="H53" s="1068">
        <f>SUM(H54:H60)</f>
        <v>318200</v>
      </c>
      <c r="I53" s="1068">
        <f>SUM(I54:I60)</f>
        <v>163163</v>
      </c>
      <c r="J53" s="1068">
        <f>SUM(J54:J60)</f>
        <v>35000</v>
      </c>
      <c r="K53" s="1068">
        <f>SUM(K54:K60)</f>
        <v>128163</v>
      </c>
      <c r="L53" s="1062">
        <f t="shared" si="6"/>
        <v>0.5127686989314896</v>
      </c>
      <c r="M53" s="1066">
        <f>I53/I130</f>
        <v>0.0016224518181332365</v>
      </c>
    </row>
    <row r="54" spans="1:13" s="1440" customFormat="1" ht="51" customHeight="1">
      <c r="A54" s="1439"/>
      <c r="B54" s="1069" t="s">
        <v>828</v>
      </c>
      <c r="C54" s="1530" t="s">
        <v>829</v>
      </c>
      <c r="D54" s="1531"/>
      <c r="E54" s="1531"/>
      <c r="F54" s="1532"/>
      <c r="G54" s="1070">
        <v>0</v>
      </c>
      <c r="H54" s="1070">
        <v>30000</v>
      </c>
      <c r="I54" s="1070">
        <v>35000</v>
      </c>
      <c r="J54" s="1070">
        <f>I54</f>
        <v>35000</v>
      </c>
      <c r="K54" s="1070">
        <v>0</v>
      </c>
      <c r="L54" s="1438">
        <f>I54/H54</f>
        <v>1.1666666666666667</v>
      </c>
      <c r="M54" s="1039">
        <f>I54/I130</f>
        <v>0.00034803119355897647</v>
      </c>
    </row>
    <row r="55" spans="1:13" s="1041" customFormat="1" ht="78" customHeight="1">
      <c r="A55" s="1036"/>
      <c r="B55" s="1069" t="s">
        <v>99</v>
      </c>
      <c r="C55" s="1542" t="s">
        <v>633</v>
      </c>
      <c r="D55" s="1542"/>
      <c r="E55" s="1542"/>
      <c r="F55" s="1542"/>
      <c r="G55" s="1070">
        <v>170000</v>
      </c>
      <c r="H55" s="1070">
        <v>170000</v>
      </c>
      <c r="I55" s="1070">
        <v>9963</v>
      </c>
      <c r="J55" s="1070">
        <v>0</v>
      </c>
      <c r="K55" s="1070">
        <f>I55</f>
        <v>9963</v>
      </c>
      <c r="L55" s="1071">
        <f>I55/H55</f>
        <v>0.058605882352941174</v>
      </c>
      <c r="M55" s="1063">
        <f>I55/I130</f>
        <v>9.90695651836595E-05</v>
      </c>
    </row>
    <row r="56" spans="1:13" s="711" customFormat="1" ht="80.25" customHeight="1">
      <c r="A56" s="1064"/>
      <c r="B56" s="1069" t="s">
        <v>99</v>
      </c>
      <c r="C56" s="1543" t="s">
        <v>634</v>
      </c>
      <c r="D56" s="1543"/>
      <c r="E56" s="1543"/>
      <c r="F56" s="1543"/>
      <c r="G56" s="1072">
        <v>600000</v>
      </c>
      <c r="H56" s="1072">
        <v>0</v>
      </c>
      <c r="I56" s="1073">
        <v>0</v>
      </c>
      <c r="J56" s="1073">
        <f>I56</f>
        <v>0</v>
      </c>
      <c r="K56" s="1073">
        <v>0</v>
      </c>
      <c r="L56" s="1071">
        <v>0</v>
      </c>
      <c r="M56" s="1063">
        <f>I56/I130</f>
        <v>0</v>
      </c>
    </row>
    <row r="57" spans="1:13" s="711" customFormat="1" ht="80.25" customHeight="1">
      <c r="A57" s="1064"/>
      <c r="B57" s="1069" t="s">
        <v>99</v>
      </c>
      <c r="C57" s="1543" t="s">
        <v>825</v>
      </c>
      <c r="D57" s="1543"/>
      <c r="E57" s="1543"/>
      <c r="F57" s="1543"/>
      <c r="G57" s="1074">
        <v>0</v>
      </c>
      <c r="H57" s="1070">
        <v>88200</v>
      </c>
      <c r="I57" s="1073">
        <v>88200</v>
      </c>
      <c r="J57" s="1073">
        <v>0</v>
      </c>
      <c r="K57" s="1073">
        <f>I57</f>
        <v>88200</v>
      </c>
      <c r="L57" s="1431">
        <f>I57/H57</f>
        <v>1</v>
      </c>
      <c r="M57" s="1432">
        <f>I57/I130</f>
        <v>0.0008770386077686207</v>
      </c>
    </row>
    <row r="58" spans="1:13" s="1059" customFormat="1" ht="80.25" customHeight="1">
      <c r="A58" s="1036"/>
      <c r="B58" s="1069" t="s">
        <v>99</v>
      </c>
      <c r="C58" s="1543" t="s">
        <v>635</v>
      </c>
      <c r="D58" s="1543"/>
      <c r="E58" s="1543"/>
      <c r="F58" s="1543"/>
      <c r="G58" s="1074">
        <v>150000</v>
      </c>
      <c r="H58" s="1070">
        <v>0</v>
      </c>
      <c r="I58" s="1073">
        <v>0</v>
      </c>
      <c r="J58" s="1073">
        <v>0</v>
      </c>
      <c r="K58" s="1073">
        <v>0</v>
      </c>
      <c r="L58" s="1071">
        <v>0</v>
      </c>
      <c r="M58" s="1063">
        <f>I58/I130</f>
        <v>0</v>
      </c>
    </row>
    <row r="59" spans="1:13" s="711" customFormat="1" ht="46.5" customHeight="1">
      <c r="A59" s="1064"/>
      <c r="B59" s="1075" t="s">
        <v>99</v>
      </c>
      <c r="C59" s="1533" t="s">
        <v>605</v>
      </c>
      <c r="D59" s="1533"/>
      <c r="E59" s="1533"/>
      <c r="F59" s="1533"/>
      <c r="G59" s="1074">
        <v>30000</v>
      </c>
      <c r="H59" s="1070">
        <v>0</v>
      </c>
      <c r="I59" s="1072">
        <v>0</v>
      </c>
      <c r="J59" s="1072">
        <v>0</v>
      </c>
      <c r="K59" s="1072">
        <f>I59</f>
        <v>0</v>
      </c>
      <c r="L59" s="1071">
        <v>0</v>
      </c>
      <c r="M59" s="1063">
        <f>I59/93</f>
        <v>0</v>
      </c>
    </row>
    <row r="60" spans="1:13" s="711" customFormat="1" ht="46.5" customHeight="1">
      <c r="A60" s="1064"/>
      <c r="B60" s="1142" t="s">
        <v>99</v>
      </c>
      <c r="C60" s="1533" t="s">
        <v>648</v>
      </c>
      <c r="D60" s="1533"/>
      <c r="E60" s="1533"/>
      <c r="F60" s="1533"/>
      <c r="G60" s="1074">
        <v>0</v>
      </c>
      <c r="H60" s="1070">
        <v>30000</v>
      </c>
      <c r="I60" s="1141">
        <v>30000</v>
      </c>
      <c r="J60" s="1141">
        <v>0</v>
      </c>
      <c r="K60" s="1141">
        <f>+I60</f>
        <v>30000</v>
      </c>
      <c r="L60" s="1139">
        <f>I60/H60</f>
        <v>1</v>
      </c>
      <c r="M60" s="1140">
        <v>0</v>
      </c>
    </row>
    <row r="61" spans="1:14" s="1080" customFormat="1" ht="45.75" customHeight="1">
      <c r="A61" s="1076"/>
      <c r="B61" s="1077"/>
      <c r="C61" s="1544" t="s">
        <v>329</v>
      </c>
      <c r="D61" s="1544"/>
      <c r="E61" s="1544"/>
      <c r="F61" s="1544"/>
      <c r="G61" s="1061">
        <f>SUM(G62:G81)</f>
        <v>1210211.38</v>
      </c>
      <c r="H61" s="1061">
        <f>SUM(H62:H81)</f>
        <v>2273447.14</v>
      </c>
      <c r="I61" s="1061">
        <f>SUM(I62:I81)</f>
        <v>2414103.29</v>
      </c>
      <c r="J61" s="1061">
        <f>SUM(J62:J81)</f>
        <v>557908.55</v>
      </c>
      <c r="K61" s="1061">
        <f>SUM(K62:K81)</f>
        <v>1856194.74</v>
      </c>
      <c r="L61" s="1078">
        <f>I61/H61</f>
        <v>1.061869109479273</v>
      </c>
      <c r="M61" s="1066">
        <f>I61/I130</f>
        <v>0.024005235696952912</v>
      </c>
      <c r="N61" s="1079"/>
    </row>
    <row r="62" spans="1:13" s="711" customFormat="1" ht="56.25" customHeight="1">
      <c r="A62" s="1064"/>
      <c r="B62" s="1069" t="s">
        <v>428</v>
      </c>
      <c r="C62" s="1533" t="s">
        <v>598</v>
      </c>
      <c r="D62" s="1533"/>
      <c r="E62" s="1533"/>
      <c r="F62" s="1533"/>
      <c r="G62" s="1072">
        <v>0</v>
      </c>
      <c r="H62" s="1444">
        <v>0</v>
      </c>
      <c r="I62" s="1073">
        <v>58475.61</v>
      </c>
      <c r="J62" s="1073">
        <f>I62</f>
        <v>58475.61</v>
      </c>
      <c r="K62" s="1073">
        <v>0</v>
      </c>
      <c r="L62" s="1071">
        <v>0</v>
      </c>
      <c r="M62" s="1063">
        <f>I62/I130</f>
        <v>0.000581466752639692</v>
      </c>
    </row>
    <row r="63" spans="1:13" s="711" customFormat="1" ht="55.5" customHeight="1">
      <c r="A63" s="1064"/>
      <c r="B63" s="1069" t="s">
        <v>510</v>
      </c>
      <c r="C63" s="1533" t="s">
        <v>512</v>
      </c>
      <c r="D63" s="1533"/>
      <c r="E63" s="1533"/>
      <c r="F63" s="1533"/>
      <c r="G63" s="1072">
        <v>0</v>
      </c>
      <c r="H63" s="1072">
        <v>0</v>
      </c>
      <c r="I63" s="1073">
        <v>3494.07</v>
      </c>
      <c r="J63" s="1073">
        <f>I63</f>
        <v>3494.07</v>
      </c>
      <c r="K63" s="1073">
        <v>0</v>
      </c>
      <c r="L63" s="1071">
        <v>0</v>
      </c>
      <c r="M63" s="1063">
        <v>0</v>
      </c>
    </row>
    <row r="64" spans="1:13" s="711" customFormat="1" ht="68.25" customHeight="1">
      <c r="A64" s="1064"/>
      <c r="B64" s="1069" t="s">
        <v>429</v>
      </c>
      <c r="C64" s="1533" t="s">
        <v>709</v>
      </c>
      <c r="D64" s="1533"/>
      <c r="E64" s="1533"/>
      <c r="F64" s="1533"/>
      <c r="G64" s="1189">
        <v>0</v>
      </c>
      <c r="H64" s="1189">
        <v>0</v>
      </c>
      <c r="I64" s="1073">
        <v>0.07</v>
      </c>
      <c r="J64" s="1073">
        <f>I64</f>
        <v>0.07</v>
      </c>
      <c r="K64" s="1073">
        <v>0</v>
      </c>
      <c r="L64" s="1188" t="s">
        <v>17</v>
      </c>
      <c r="M64" s="1190">
        <v>0</v>
      </c>
    </row>
    <row r="65" spans="1:13" s="711" customFormat="1" ht="53.25" customHeight="1" hidden="1">
      <c r="A65" s="1064"/>
      <c r="B65" s="1069" t="s">
        <v>510</v>
      </c>
      <c r="C65" s="1533" t="s">
        <v>598</v>
      </c>
      <c r="D65" s="1533"/>
      <c r="E65" s="1533"/>
      <c r="F65" s="1533"/>
      <c r="G65" s="1430">
        <v>0</v>
      </c>
      <c r="H65" s="1430">
        <v>0</v>
      </c>
      <c r="I65" s="1073">
        <v>0</v>
      </c>
      <c r="J65" s="1073">
        <f>I65</f>
        <v>0</v>
      </c>
      <c r="K65" s="1073">
        <v>0</v>
      </c>
      <c r="L65" s="1431">
        <v>0</v>
      </c>
      <c r="M65" s="1432">
        <f>I65/I130</f>
        <v>0</v>
      </c>
    </row>
    <row r="66" spans="1:13" s="711" customFormat="1" ht="88.5" customHeight="1">
      <c r="A66" s="1064"/>
      <c r="B66" s="1069" t="s">
        <v>429</v>
      </c>
      <c r="C66" s="1533" t="s">
        <v>599</v>
      </c>
      <c r="D66" s="1533"/>
      <c r="E66" s="1533"/>
      <c r="F66" s="1533"/>
      <c r="G66" s="1072">
        <v>296269.86</v>
      </c>
      <c r="H66" s="1072">
        <v>296269.86</v>
      </c>
      <c r="I66" s="1073">
        <v>296269.86</v>
      </c>
      <c r="J66" s="1073">
        <f>I66</f>
        <v>296269.86</v>
      </c>
      <c r="K66" s="1073">
        <v>0</v>
      </c>
      <c r="L66" s="1071">
        <f aca="true" t="shared" si="7" ref="L66:L72">I66/H66</f>
        <v>1</v>
      </c>
      <c r="M66" s="1063">
        <f>I66/I130</f>
        <v>0.0029460329426100247</v>
      </c>
    </row>
    <row r="67" spans="1:13" s="1059" customFormat="1" ht="75" customHeight="1">
      <c r="A67" s="1036"/>
      <c r="B67" s="1069" t="s">
        <v>513</v>
      </c>
      <c r="C67" s="1533" t="s">
        <v>599</v>
      </c>
      <c r="D67" s="1533"/>
      <c r="E67" s="1533"/>
      <c r="F67" s="1533"/>
      <c r="G67" s="1072">
        <v>34688.52</v>
      </c>
      <c r="H67" s="1072">
        <v>34688.52</v>
      </c>
      <c r="I67" s="1073">
        <v>34688.52</v>
      </c>
      <c r="J67" s="1073">
        <f aca="true" t="shared" si="8" ref="J67:J72">I67</f>
        <v>34688.52</v>
      </c>
      <c r="K67" s="1073">
        <v>0</v>
      </c>
      <c r="L67" s="1071">
        <f t="shared" si="7"/>
        <v>1</v>
      </c>
      <c r="M67" s="1063">
        <f>I67/I130</f>
        <v>0.0003449339148112693</v>
      </c>
    </row>
    <row r="68" spans="1:13" s="1059" customFormat="1" ht="83.25" customHeight="1">
      <c r="A68" s="1036"/>
      <c r="B68" s="1069" t="s">
        <v>429</v>
      </c>
      <c r="C68" s="1533" t="s">
        <v>636</v>
      </c>
      <c r="D68" s="1533"/>
      <c r="E68" s="1533"/>
      <c r="F68" s="1533"/>
      <c r="G68" s="1072">
        <v>0</v>
      </c>
      <c r="H68" s="1072">
        <v>69999.82</v>
      </c>
      <c r="I68" s="1073">
        <v>69999.82</v>
      </c>
      <c r="J68" s="1073">
        <f t="shared" si="8"/>
        <v>69999.82</v>
      </c>
      <c r="K68" s="1073">
        <v>0</v>
      </c>
      <c r="L68" s="1071">
        <f t="shared" si="7"/>
        <v>1</v>
      </c>
      <c r="M68" s="1063">
        <f>I68/I130</f>
        <v>0.0006960605972432433</v>
      </c>
    </row>
    <row r="69" spans="1:13" s="711" customFormat="1" ht="81.75" customHeight="1" hidden="1">
      <c r="A69" s="1064"/>
      <c r="B69" s="1069" t="s">
        <v>513</v>
      </c>
      <c r="C69" s="1533" t="s">
        <v>636</v>
      </c>
      <c r="D69" s="1533"/>
      <c r="E69" s="1533"/>
      <c r="F69" s="1533"/>
      <c r="G69" s="1072">
        <v>0</v>
      </c>
      <c r="H69" s="1072">
        <v>0</v>
      </c>
      <c r="I69" s="1073">
        <v>0</v>
      </c>
      <c r="J69" s="1073">
        <f t="shared" si="8"/>
        <v>0</v>
      </c>
      <c r="K69" s="1073">
        <v>0</v>
      </c>
      <c r="L69" s="1071" t="e">
        <f t="shared" si="7"/>
        <v>#DIV/0!</v>
      </c>
      <c r="M69" s="1063">
        <f>I69/I130</f>
        <v>0</v>
      </c>
    </row>
    <row r="70" spans="1:13" s="1059" customFormat="1" ht="77.25" customHeight="1">
      <c r="A70" s="1036"/>
      <c r="B70" s="1069" t="s">
        <v>429</v>
      </c>
      <c r="C70" s="1533" t="s">
        <v>649</v>
      </c>
      <c r="D70" s="1533"/>
      <c r="E70" s="1533"/>
      <c r="F70" s="1533"/>
      <c r="G70" s="1141">
        <v>0</v>
      </c>
      <c r="H70" s="1141">
        <v>94980.6</v>
      </c>
      <c r="I70" s="1073">
        <v>94980.6</v>
      </c>
      <c r="J70" s="1073">
        <f t="shared" si="8"/>
        <v>94980.6</v>
      </c>
      <c r="K70" s="1073">
        <v>0</v>
      </c>
      <c r="L70" s="1139">
        <f t="shared" si="7"/>
        <v>1</v>
      </c>
      <c r="M70" s="1140">
        <v>0</v>
      </c>
    </row>
    <row r="71" spans="1:13" s="1059" customFormat="1" ht="77.25" customHeight="1" hidden="1">
      <c r="A71" s="1036"/>
      <c r="B71" s="1069" t="s">
        <v>513</v>
      </c>
      <c r="C71" s="1533" t="s">
        <v>649</v>
      </c>
      <c r="D71" s="1533"/>
      <c r="E71" s="1533"/>
      <c r="F71" s="1533"/>
      <c r="G71" s="1141">
        <v>0</v>
      </c>
      <c r="H71" s="1141">
        <v>0</v>
      </c>
      <c r="I71" s="1073">
        <v>0</v>
      </c>
      <c r="J71" s="1073">
        <f t="shared" si="8"/>
        <v>0</v>
      </c>
      <c r="K71" s="1073">
        <v>0</v>
      </c>
      <c r="L71" s="1139" t="e">
        <f t="shared" si="7"/>
        <v>#DIV/0!</v>
      </c>
      <c r="M71" s="1140">
        <v>0</v>
      </c>
    </row>
    <row r="72" spans="1:13" s="1059" customFormat="1" ht="85.5" customHeight="1">
      <c r="A72" s="1036"/>
      <c r="B72" s="1069" t="s">
        <v>429</v>
      </c>
      <c r="C72" s="1533" t="s">
        <v>637</v>
      </c>
      <c r="D72" s="1533"/>
      <c r="E72" s="1533"/>
      <c r="F72" s="1533"/>
      <c r="G72" s="1072">
        <v>0</v>
      </c>
      <c r="H72" s="1072">
        <v>60236.34</v>
      </c>
      <c r="I72" s="1073">
        <v>0</v>
      </c>
      <c r="J72" s="1073">
        <f t="shared" si="8"/>
        <v>0</v>
      </c>
      <c r="K72" s="1073">
        <v>0</v>
      </c>
      <c r="L72" s="1071">
        <f t="shared" si="7"/>
        <v>0</v>
      </c>
      <c r="M72" s="1063">
        <f>I72/I115</f>
        <v>0</v>
      </c>
    </row>
    <row r="73" spans="1:13" s="1059" customFormat="1" ht="45.75" customHeight="1" hidden="1">
      <c r="A73" s="1036"/>
      <c r="B73" s="1048" t="s">
        <v>100</v>
      </c>
      <c r="C73" s="1528" t="s">
        <v>101</v>
      </c>
      <c r="D73" s="1528"/>
      <c r="E73" s="1528"/>
      <c r="F73" s="1528"/>
      <c r="G73" s="1045">
        <v>0</v>
      </c>
      <c r="H73" s="1045">
        <v>0</v>
      </c>
      <c r="I73" s="1045">
        <v>0</v>
      </c>
      <c r="J73" s="1045">
        <v>0</v>
      </c>
      <c r="K73" s="1081">
        <f aca="true" t="shared" si="9" ref="K73:K81">I73</f>
        <v>0</v>
      </c>
      <c r="L73" s="1046">
        <v>0</v>
      </c>
      <c r="M73" s="1047">
        <f aca="true" t="shared" si="10" ref="M73:M81">I73/I$130</f>
        <v>0</v>
      </c>
    </row>
    <row r="74" spans="1:13" s="1059" customFormat="1" ht="18.75" customHeight="1" hidden="1">
      <c r="A74" s="1036"/>
      <c r="B74" s="1048" t="s">
        <v>100</v>
      </c>
      <c r="C74" s="1528" t="s">
        <v>385</v>
      </c>
      <c r="D74" s="1528"/>
      <c r="E74" s="1528"/>
      <c r="F74" s="1528"/>
      <c r="G74" s="1045">
        <v>0</v>
      </c>
      <c r="H74" s="1045">
        <v>0</v>
      </c>
      <c r="I74" s="1045">
        <v>0</v>
      </c>
      <c r="J74" s="1045">
        <v>0</v>
      </c>
      <c r="K74" s="1045">
        <f t="shared" si="9"/>
        <v>0</v>
      </c>
      <c r="L74" s="1046">
        <v>0</v>
      </c>
      <c r="M74" s="1047">
        <f t="shared" si="10"/>
        <v>0</v>
      </c>
    </row>
    <row r="75" spans="1:13" s="711" customFormat="1" ht="81.75" customHeight="1">
      <c r="A75" s="1064"/>
      <c r="B75" s="1069" t="s">
        <v>100</v>
      </c>
      <c r="C75" s="1530" t="s">
        <v>638</v>
      </c>
      <c r="D75" s="1531"/>
      <c r="E75" s="1531"/>
      <c r="F75" s="1532"/>
      <c r="G75" s="1070">
        <v>565253</v>
      </c>
      <c r="H75" s="1070">
        <v>565253</v>
      </c>
      <c r="I75" s="1070">
        <v>200000</v>
      </c>
      <c r="J75" s="1070">
        <v>0</v>
      </c>
      <c r="K75" s="1144">
        <f t="shared" si="9"/>
        <v>200000</v>
      </c>
      <c r="L75" s="1146">
        <f>I75/H75</f>
        <v>0.35382386294278845</v>
      </c>
      <c r="M75" s="1145">
        <f t="shared" si="10"/>
        <v>0.0019887496774798658</v>
      </c>
    </row>
    <row r="76" spans="1:13" s="711" customFormat="1" ht="92.25" customHeight="1">
      <c r="A76" s="1064"/>
      <c r="B76" s="1069" t="s">
        <v>100</v>
      </c>
      <c r="C76" s="1533" t="s">
        <v>639</v>
      </c>
      <c r="D76" s="1533"/>
      <c r="E76" s="1533"/>
      <c r="F76" s="1533"/>
      <c r="G76" s="1070">
        <v>0</v>
      </c>
      <c r="H76" s="1070">
        <v>0</v>
      </c>
      <c r="I76" s="1070">
        <v>225198.13</v>
      </c>
      <c r="J76" s="1070">
        <v>0</v>
      </c>
      <c r="K76" s="1070">
        <f t="shared" si="9"/>
        <v>225198.13</v>
      </c>
      <c r="L76" s="1071" t="s">
        <v>17</v>
      </c>
      <c r="M76" s="1063">
        <f t="shared" si="10"/>
        <v>0.002239313542032844</v>
      </c>
    </row>
    <row r="77" spans="1:13" s="1059" customFormat="1" ht="124.5" customHeight="1">
      <c r="A77" s="1036"/>
      <c r="B77" s="1069" t="s">
        <v>100</v>
      </c>
      <c r="C77" s="1533" t="s">
        <v>602</v>
      </c>
      <c r="D77" s="1533"/>
      <c r="E77" s="1533"/>
      <c r="F77" s="1533"/>
      <c r="G77" s="1070">
        <v>0</v>
      </c>
      <c r="H77" s="1070">
        <v>656000</v>
      </c>
      <c r="I77" s="1070">
        <v>711014.9</v>
      </c>
      <c r="J77" s="1070">
        <v>0</v>
      </c>
      <c r="K77" s="1070">
        <f t="shared" si="9"/>
        <v>711014.9</v>
      </c>
      <c r="L77" s="1071">
        <f>I77/H77</f>
        <v>1.0838641768292683</v>
      </c>
      <c r="M77" s="1063">
        <f t="shared" si="10"/>
        <v>0.007070153265291894</v>
      </c>
    </row>
    <row r="78" spans="1:13" s="711" customFormat="1" ht="84" customHeight="1">
      <c r="A78" s="1064"/>
      <c r="B78" s="1069" t="s">
        <v>100</v>
      </c>
      <c r="C78" s="1533" t="s">
        <v>603</v>
      </c>
      <c r="D78" s="1533"/>
      <c r="E78" s="1533"/>
      <c r="F78" s="1533"/>
      <c r="G78" s="1070">
        <v>314000</v>
      </c>
      <c r="H78" s="1070">
        <v>314119</v>
      </c>
      <c r="I78" s="1070">
        <v>500000</v>
      </c>
      <c r="J78" s="1070">
        <v>0</v>
      </c>
      <c r="K78" s="1070">
        <f t="shared" si="9"/>
        <v>500000</v>
      </c>
      <c r="L78" s="1071">
        <f>I78/H78</f>
        <v>1.5917534437585756</v>
      </c>
      <c r="M78" s="1063">
        <f t="shared" si="10"/>
        <v>0.004971874193699664</v>
      </c>
    </row>
    <row r="79" spans="1:13" s="1059" customFormat="1" ht="116.25" customHeight="1" hidden="1">
      <c r="A79" s="1064"/>
      <c r="B79" s="1069" t="s">
        <v>100</v>
      </c>
      <c r="C79" s="1533" t="s">
        <v>640</v>
      </c>
      <c r="D79" s="1533"/>
      <c r="E79" s="1533"/>
      <c r="F79" s="1533"/>
      <c r="G79" s="1070">
        <v>0</v>
      </c>
      <c r="H79" s="1070">
        <v>0</v>
      </c>
      <c r="I79" s="1070">
        <v>0</v>
      </c>
      <c r="J79" s="1070">
        <v>0</v>
      </c>
      <c r="K79" s="1070">
        <f t="shared" si="9"/>
        <v>0</v>
      </c>
      <c r="L79" s="1071" t="e">
        <f>I79/H79</f>
        <v>#DIV/0!</v>
      </c>
      <c r="M79" s="1063">
        <f t="shared" si="10"/>
        <v>0</v>
      </c>
    </row>
    <row r="80" spans="1:13" s="1059" customFormat="1" ht="103.5" customHeight="1">
      <c r="A80" s="1064"/>
      <c r="B80" s="1069" t="s">
        <v>650</v>
      </c>
      <c r="C80" s="1530" t="s">
        <v>651</v>
      </c>
      <c r="D80" s="1531"/>
      <c r="E80" s="1531"/>
      <c r="F80" s="1532"/>
      <c r="G80" s="1070">
        <v>0</v>
      </c>
      <c r="H80" s="1070">
        <v>0</v>
      </c>
      <c r="I80" s="1070">
        <v>219981.71</v>
      </c>
      <c r="J80" s="1070">
        <v>0</v>
      </c>
      <c r="K80" s="1070">
        <f t="shared" si="9"/>
        <v>219981.71</v>
      </c>
      <c r="L80" s="1143" t="s">
        <v>17</v>
      </c>
      <c r="M80" s="1140">
        <f t="shared" si="10"/>
        <v>0.0021874427740698464</v>
      </c>
    </row>
    <row r="81" spans="1:13" s="1059" customFormat="1" ht="86.25" customHeight="1">
      <c r="A81" s="1064"/>
      <c r="B81" s="1069" t="s">
        <v>650</v>
      </c>
      <c r="C81" s="1530" t="s">
        <v>652</v>
      </c>
      <c r="D81" s="1531"/>
      <c r="E81" s="1531"/>
      <c r="F81" s="1532"/>
      <c r="G81" s="1070">
        <v>0</v>
      </c>
      <c r="H81" s="1070">
        <v>181900</v>
      </c>
      <c r="I81" s="1070">
        <v>0</v>
      </c>
      <c r="J81" s="1070">
        <v>0</v>
      </c>
      <c r="K81" s="1070">
        <f t="shared" si="9"/>
        <v>0</v>
      </c>
      <c r="L81" s="1139">
        <v>0</v>
      </c>
      <c r="M81" s="1140">
        <f t="shared" si="10"/>
        <v>0</v>
      </c>
    </row>
    <row r="82" spans="1:13" s="711" customFormat="1" ht="33" customHeight="1">
      <c r="A82" s="1064"/>
      <c r="B82" s="1069"/>
      <c r="C82" s="1529" t="s">
        <v>375</v>
      </c>
      <c r="D82" s="1529"/>
      <c r="E82" s="1529"/>
      <c r="F82" s="1529"/>
      <c r="G82" s="1068">
        <f>SUM(G83:G89)</f>
        <v>2964000</v>
      </c>
      <c r="H82" s="1068">
        <f>SUM(H83:H89)</f>
        <v>3698235.7</v>
      </c>
      <c r="I82" s="1068">
        <f>SUM(I83:I89)</f>
        <v>2283412.46</v>
      </c>
      <c r="J82" s="1068">
        <f>SUM(J83:J89)</f>
        <v>83700</v>
      </c>
      <c r="K82" s="1068">
        <f>SUM(K83:K89)</f>
        <v>2199712.46</v>
      </c>
      <c r="L82" s="1062">
        <f>I82/H82</f>
        <v>0.61743291808037</v>
      </c>
      <c r="M82" s="1066">
        <f>I82/I130</f>
        <v>0.02270567896689253</v>
      </c>
    </row>
    <row r="83" spans="1:13" s="711" customFormat="1" ht="33" customHeight="1">
      <c r="A83" s="1064"/>
      <c r="B83" s="1069" t="s">
        <v>307</v>
      </c>
      <c r="C83" s="1530" t="s">
        <v>641</v>
      </c>
      <c r="D83" s="1531"/>
      <c r="E83" s="1531"/>
      <c r="F83" s="1532"/>
      <c r="G83" s="1070">
        <v>36000</v>
      </c>
      <c r="H83" s="1070">
        <v>36000</v>
      </c>
      <c r="I83" s="1070">
        <v>0</v>
      </c>
      <c r="J83" s="1070">
        <f>I83</f>
        <v>0</v>
      </c>
      <c r="K83" s="1070">
        <v>0</v>
      </c>
      <c r="L83" s="1062">
        <f>I83/H83</f>
        <v>0</v>
      </c>
      <c r="M83" s="1138">
        <v>0</v>
      </c>
    </row>
    <row r="84" spans="1:13" s="711" customFormat="1" ht="33" customHeight="1">
      <c r="A84" s="1064"/>
      <c r="B84" s="1069" t="s">
        <v>307</v>
      </c>
      <c r="C84" s="1530" t="s">
        <v>831</v>
      </c>
      <c r="D84" s="1531"/>
      <c r="E84" s="1531"/>
      <c r="F84" s="1532"/>
      <c r="G84" s="1070">
        <v>0</v>
      </c>
      <c r="H84" s="1070">
        <v>82000</v>
      </c>
      <c r="I84" s="1070">
        <v>82000</v>
      </c>
      <c r="J84" s="1070">
        <f>I84</f>
        <v>82000</v>
      </c>
      <c r="K84" s="1070">
        <v>0</v>
      </c>
      <c r="L84" s="1062">
        <f>I84/H84</f>
        <v>1</v>
      </c>
      <c r="M84" s="1432">
        <f>I84/I130</f>
        <v>0.0008153873677667449</v>
      </c>
    </row>
    <row r="85" spans="1:13" s="711" customFormat="1" ht="33" customHeight="1">
      <c r="A85" s="1064"/>
      <c r="B85" s="1069" t="s">
        <v>830</v>
      </c>
      <c r="C85" s="1530" t="s">
        <v>832</v>
      </c>
      <c r="D85" s="1531"/>
      <c r="E85" s="1531"/>
      <c r="F85" s="1532"/>
      <c r="G85" s="1070">
        <v>0</v>
      </c>
      <c r="H85" s="1070">
        <v>1700</v>
      </c>
      <c r="I85" s="1070">
        <v>1700</v>
      </c>
      <c r="J85" s="1070">
        <f>I85</f>
        <v>1700</v>
      </c>
      <c r="K85" s="1070">
        <v>0</v>
      </c>
      <c r="L85" s="1062">
        <f>I85/H85</f>
        <v>1</v>
      </c>
      <c r="M85" s="1437">
        <f>I85/I130</f>
        <v>1.6904372258578857E-05</v>
      </c>
    </row>
    <row r="86" spans="1:13" s="711" customFormat="1" ht="72" customHeight="1">
      <c r="A86" s="1064"/>
      <c r="B86" s="1069" t="s">
        <v>376</v>
      </c>
      <c r="C86" s="1533" t="s">
        <v>833</v>
      </c>
      <c r="D86" s="1533"/>
      <c r="E86" s="1533"/>
      <c r="F86" s="1533"/>
      <c r="G86" s="1070">
        <v>660000</v>
      </c>
      <c r="H86" s="1070">
        <v>0</v>
      </c>
      <c r="I86" s="1070">
        <v>0</v>
      </c>
      <c r="J86" s="1070">
        <v>0</v>
      </c>
      <c r="K86" s="1070">
        <f>I86</f>
        <v>0</v>
      </c>
      <c r="L86" s="1071">
        <v>0</v>
      </c>
      <c r="M86" s="1063">
        <f>I86/I130</f>
        <v>0</v>
      </c>
    </row>
    <row r="87" spans="1:13" s="711" customFormat="1" ht="72" customHeight="1">
      <c r="A87" s="1064"/>
      <c r="B87" s="1069" t="s">
        <v>376</v>
      </c>
      <c r="C87" s="1533" t="s">
        <v>683</v>
      </c>
      <c r="D87" s="1533"/>
      <c r="E87" s="1533"/>
      <c r="F87" s="1533"/>
      <c r="G87" s="1070">
        <v>100000</v>
      </c>
      <c r="H87" s="1070">
        <v>0</v>
      </c>
      <c r="I87" s="1070">
        <v>0</v>
      </c>
      <c r="J87" s="1070">
        <v>0</v>
      </c>
      <c r="K87" s="1070">
        <f>I87</f>
        <v>0</v>
      </c>
      <c r="L87" s="1137">
        <v>0</v>
      </c>
      <c r="M87" s="1138">
        <v>0</v>
      </c>
    </row>
    <row r="88" spans="1:13" s="1059" customFormat="1" ht="56.25" customHeight="1">
      <c r="A88" s="1036"/>
      <c r="B88" s="1069" t="s">
        <v>643</v>
      </c>
      <c r="C88" s="1533" t="s">
        <v>642</v>
      </c>
      <c r="D88" s="1533"/>
      <c r="E88" s="1533"/>
      <c r="F88" s="1533"/>
      <c r="G88" s="1070">
        <v>768000</v>
      </c>
      <c r="H88" s="1070">
        <v>768000</v>
      </c>
      <c r="I88" s="1070">
        <v>440018.73</v>
      </c>
      <c r="J88" s="1070">
        <v>0</v>
      </c>
      <c r="K88" s="1070">
        <f>I88</f>
        <v>440018.73</v>
      </c>
      <c r="L88" s="1071">
        <f>I88/H88</f>
        <v>0.5729410546875</v>
      </c>
      <c r="M88" s="1063">
        <f>I88/I130</f>
        <v>0.004375435536863</v>
      </c>
    </row>
    <row r="89" spans="1:13" s="1059" customFormat="1" ht="79.5" customHeight="1">
      <c r="A89" s="1064"/>
      <c r="B89" s="1069" t="s">
        <v>643</v>
      </c>
      <c r="C89" s="1533" t="s">
        <v>710</v>
      </c>
      <c r="D89" s="1533"/>
      <c r="E89" s="1533"/>
      <c r="F89" s="1533"/>
      <c r="G89" s="1070">
        <v>1400000</v>
      </c>
      <c r="H89" s="1070">
        <v>2810535.7</v>
      </c>
      <c r="I89" s="1070">
        <v>1759693.73</v>
      </c>
      <c r="J89" s="1070">
        <v>0</v>
      </c>
      <c r="K89" s="1070">
        <f>I89</f>
        <v>1759693.73</v>
      </c>
      <c r="L89" s="1071">
        <f>I89/H89</f>
        <v>0.6261061654545075</v>
      </c>
      <c r="M89" s="1063">
        <f>I89/I130</f>
        <v>0.017497951690004208</v>
      </c>
    </row>
    <row r="90" spans="1:13" s="711" customFormat="1" ht="66" customHeight="1" hidden="1">
      <c r="A90" s="1064"/>
      <c r="B90" s="1069"/>
      <c r="C90" s="1529" t="s">
        <v>386</v>
      </c>
      <c r="D90" s="1529"/>
      <c r="E90" s="1529"/>
      <c r="F90" s="1529"/>
      <c r="G90" s="1068">
        <f>SUM(G91:G92)</f>
        <v>0</v>
      </c>
      <c r="H90" s="1068">
        <f>SUM(H91:H92)</f>
        <v>0</v>
      </c>
      <c r="I90" s="1068">
        <f>SUM(I91:I92)</f>
        <v>0</v>
      </c>
      <c r="J90" s="1068">
        <f>SUM(J91:J92)</f>
        <v>0</v>
      </c>
      <c r="K90" s="1068">
        <f>SUM(K91:K92)</f>
        <v>0</v>
      </c>
      <c r="L90" s="1062" t="e">
        <f>I90/H90</f>
        <v>#DIV/0!</v>
      </c>
      <c r="M90" s="1066">
        <f>I90/I130</f>
        <v>0</v>
      </c>
    </row>
    <row r="91" spans="1:13" s="711" customFormat="1" ht="51.75" customHeight="1" hidden="1">
      <c r="A91" s="1064"/>
      <c r="B91" s="1069" t="s">
        <v>303</v>
      </c>
      <c r="C91" s="1533" t="s">
        <v>600</v>
      </c>
      <c r="D91" s="1533"/>
      <c r="E91" s="1533"/>
      <c r="F91" s="1533"/>
      <c r="G91" s="1070">
        <v>0</v>
      </c>
      <c r="H91" s="1070">
        <v>0</v>
      </c>
      <c r="I91" s="1070">
        <v>0</v>
      </c>
      <c r="J91" s="1070">
        <f>I91</f>
        <v>0</v>
      </c>
      <c r="K91" s="1070">
        <v>0</v>
      </c>
      <c r="L91" s="1071">
        <v>0</v>
      </c>
      <c r="M91" s="1063">
        <f>I91/I130</f>
        <v>0</v>
      </c>
    </row>
    <row r="92" spans="1:13" s="1059" customFormat="1" ht="2.25" customHeight="1">
      <c r="A92" s="1036"/>
      <c r="B92" s="1048" t="s">
        <v>511</v>
      </c>
      <c r="C92" s="1528" t="s">
        <v>366</v>
      </c>
      <c r="D92" s="1528"/>
      <c r="E92" s="1528"/>
      <c r="F92" s="1528"/>
      <c r="G92" s="1045">
        <v>0</v>
      </c>
      <c r="H92" s="1045">
        <v>0</v>
      </c>
      <c r="I92" s="1045">
        <v>0</v>
      </c>
      <c r="J92" s="1045">
        <v>0</v>
      </c>
      <c r="K92" s="1045">
        <f>I92</f>
        <v>0</v>
      </c>
      <c r="L92" s="1046" t="e">
        <f>I92/H92</f>
        <v>#DIV/0!</v>
      </c>
      <c r="M92" s="1047">
        <f>I92/I130</f>
        <v>0</v>
      </c>
    </row>
    <row r="93" spans="1:13" s="1080" customFormat="1" ht="15" customHeight="1">
      <c r="A93" s="1076"/>
      <c r="B93" s="1083"/>
      <c r="C93" s="1529" t="s">
        <v>644</v>
      </c>
      <c r="D93" s="1529"/>
      <c r="E93" s="1529"/>
      <c r="F93" s="1529"/>
      <c r="G93" s="1068">
        <f>SUM(G94:G95)</f>
        <v>20050593</v>
      </c>
      <c r="H93" s="1068">
        <f>SUM(H94:H95)</f>
        <v>19323113.52</v>
      </c>
      <c r="I93" s="1068">
        <f>SUM(I94:I95)</f>
        <v>18727740.33</v>
      </c>
      <c r="J93" s="1068">
        <f>SUM(J94:J95)</f>
        <v>18727740.33</v>
      </c>
      <c r="K93" s="1068">
        <f>SUM(K94:K95)</f>
        <v>0</v>
      </c>
      <c r="L93" s="1062">
        <f>I93/H93</f>
        <v>0.9691885477263397</v>
      </c>
      <c r="M93" s="1066">
        <f>I93/I130</f>
        <v>0.18622393770607085</v>
      </c>
    </row>
    <row r="94" spans="1:13" s="1087" customFormat="1" ht="15" customHeight="1">
      <c r="A94" s="1084"/>
      <c r="B94" s="1085" t="s">
        <v>102</v>
      </c>
      <c r="C94" s="1535" t="s">
        <v>103</v>
      </c>
      <c r="D94" s="1535"/>
      <c r="E94" s="1535"/>
      <c r="F94" s="1535"/>
      <c r="G94" s="1086">
        <v>19322593</v>
      </c>
      <c r="H94" s="1086">
        <v>19322593</v>
      </c>
      <c r="I94" s="1086">
        <v>18765422</v>
      </c>
      <c r="J94" s="1086">
        <f>I94</f>
        <v>18765422</v>
      </c>
      <c r="K94" s="1086">
        <v>0</v>
      </c>
      <c r="L94" s="1512">
        <f>I94/H94</f>
        <v>0.9711647913921284</v>
      </c>
      <c r="M94" s="1039">
        <f>I94/I130</f>
        <v>0.18659863475136787</v>
      </c>
    </row>
    <row r="95" spans="1:13" s="23" customFormat="1" ht="15" customHeight="1">
      <c r="A95" s="1088"/>
      <c r="B95" s="1085" t="s">
        <v>104</v>
      </c>
      <c r="C95" s="1535" t="s">
        <v>105</v>
      </c>
      <c r="D95" s="1535"/>
      <c r="E95" s="1535"/>
      <c r="F95" s="1535"/>
      <c r="G95" s="1029">
        <v>728000</v>
      </c>
      <c r="H95" s="1029">
        <v>520.52</v>
      </c>
      <c r="I95" s="1029">
        <v>-37681.67</v>
      </c>
      <c r="J95" s="1029">
        <f>I95</f>
        <v>-37681.67</v>
      </c>
      <c r="K95" s="1029">
        <v>0</v>
      </c>
      <c r="L95" s="1038">
        <f>I95/H95</f>
        <v>-72.39235764235764</v>
      </c>
      <c r="M95" s="1039">
        <f>I95/I130</f>
        <v>-0.0003746970452970136</v>
      </c>
    </row>
    <row r="96" spans="1:13" s="1087" customFormat="1" ht="15">
      <c r="A96" s="1084"/>
      <c r="B96" s="1089"/>
      <c r="C96" s="1539"/>
      <c r="D96" s="1539"/>
      <c r="E96" s="1539"/>
      <c r="F96" s="1539"/>
      <c r="G96" s="1045"/>
      <c r="H96" s="1045"/>
      <c r="I96" s="1045"/>
      <c r="J96" s="1045"/>
      <c r="K96" s="1045"/>
      <c r="L96" s="1046"/>
      <c r="M96" s="1047"/>
    </row>
    <row r="97" spans="1:13" s="22" customFormat="1" ht="15.75" customHeight="1">
      <c r="A97" s="1064"/>
      <c r="B97" s="1067"/>
      <c r="C97" s="1529" t="s">
        <v>645</v>
      </c>
      <c r="D97" s="1529"/>
      <c r="E97" s="1529"/>
      <c r="F97" s="1529"/>
      <c r="G97" s="1068">
        <f>SUM(G98:G113)</f>
        <v>194600</v>
      </c>
      <c r="H97" s="1068">
        <f>SUM(H98:H113)</f>
        <v>246430</v>
      </c>
      <c r="I97" s="1068">
        <f>SUM(I98:I113)</f>
        <v>2970111.56</v>
      </c>
      <c r="J97" s="1068">
        <f>SUM(J98:J113)</f>
        <v>504354.55999999994</v>
      </c>
      <c r="K97" s="1068">
        <f>SUM(K98:K113)</f>
        <v>2465757</v>
      </c>
      <c r="L97" s="1062">
        <f>I97/H97</f>
        <v>12.05255675039565</v>
      </c>
      <c r="M97" s="1066">
        <f>I97/I130</f>
        <v>0.029534042035146105</v>
      </c>
    </row>
    <row r="98" spans="1:13" s="1041" customFormat="1" ht="50.25" customHeight="1" hidden="1">
      <c r="A98" s="1036"/>
      <c r="B98" s="1048" t="s">
        <v>106</v>
      </c>
      <c r="C98" s="1536" t="s">
        <v>302</v>
      </c>
      <c r="D98" s="1536"/>
      <c r="E98" s="1536"/>
      <c r="F98" s="1536"/>
      <c r="G98" s="1081">
        <v>0</v>
      </c>
      <c r="H98" s="1081">
        <v>0</v>
      </c>
      <c r="I98" s="1090">
        <v>0</v>
      </c>
      <c r="J98" s="1090">
        <v>0</v>
      </c>
      <c r="K98" s="1090">
        <f>I98</f>
        <v>0</v>
      </c>
      <c r="L98" s="1046" t="e">
        <f>I98/H98</f>
        <v>#DIV/0!</v>
      </c>
      <c r="M98" s="1047">
        <f>I98/I130</f>
        <v>0</v>
      </c>
    </row>
    <row r="99" spans="1:13" s="1041" customFormat="1" ht="35.25" customHeight="1" hidden="1">
      <c r="A99" s="1036"/>
      <c r="B99" s="1048" t="s">
        <v>307</v>
      </c>
      <c r="C99" s="1528" t="s">
        <v>308</v>
      </c>
      <c r="D99" s="1528"/>
      <c r="E99" s="1528"/>
      <c r="F99" s="1528"/>
      <c r="G99" s="1081">
        <v>0</v>
      </c>
      <c r="H99" s="1081">
        <v>0</v>
      </c>
      <c r="I99" s="1090">
        <v>0</v>
      </c>
      <c r="J99" s="1090">
        <f>I99</f>
        <v>0</v>
      </c>
      <c r="K99" s="1090">
        <v>0</v>
      </c>
      <c r="L99" s="1046">
        <v>0</v>
      </c>
      <c r="M99" s="1047">
        <v>0</v>
      </c>
    </row>
    <row r="100" spans="1:13" s="1041" customFormat="1" ht="15" customHeight="1" hidden="1">
      <c r="A100" s="1036"/>
      <c r="B100" s="1089" t="s">
        <v>303</v>
      </c>
      <c r="C100" s="1528" t="s">
        <v>304</v>
      </c>
      <c r="D100" s="1528"/>
      <c r="E100" s="1528"/>
      <c r="F100" s="1528"/>
      <c r="G100" s="1081">
        <v>0</v>
      </c>
      <c r="H100" s="1081">
        <v>0</v>
      </c>
      <c r="I100" s="1081">
        <v>0</v>
      </c>
      <c r="J100" s="1081">
        <v>0</v>
      </c>
      <c r="K100" s="1090">
        <f>I100</f>
        <v>0</v>
      </c>
      <c r="L100" s="1046">
        <v>0</v>
      </c>
      <c r="M100" s="1047">
        <f>I99/I130</f>
        <v>0</v>
      </c>
    </row>
    <row r="101" spans="1:13" s="1041" customFormat="1" ht="48" customHeight="1" hidden="1">
      <c r="A101" s="1036"/>
      <c r="B101" s="1089" t="s">
        <v>303</v>
      </c>
      <c r="C101" s="1528" t="s">
        <v>305</v>
      </c>
      <c r="D101" s="1528"/>
      <c r="E101" s="1528"/>
      <c r="F101" s="1528"/>
      <c r="G101" s="1081">
        <v>0</v>
      </c>
      <c r="H101" s="1081">
        <v>0</v>
      </c>
      <c r="I101" s="1081">
        <v>0</v>
      </c>
      <c r="J101" s="1081">
        <v>0</v>
      </c>
      <c r="K101" s="1081">
        <f>I101</f>
        <v>0</v>
      </c>
      <c r="L101" s="1046">
        <v>0</v>
      </c>
      <c r="M101" s="1047">
        <f>I101/I130</f>
        <v>0</v>
      </c>
    </row>
    <row r="102" spans="1:13" s="1041" customFormat="1" ht="40.5" customHeight="1" hidden="1">
      <c r="A102" s="1036"/>
      <c r="B102" s="1089" t="s">
        <v>107</v>
      </c>
      <c r="C102" s="1528" t="s">
        <v>306</v>
      </c>
      <c r="D102" s="1528"/>
      <c r="E102" s="1528"/>
      <c r="F102" s="1528"/>
      <c r="G102" s="1081">
        <v>0</v>
      </c>
      <c r="H102" s="1081">
        <v>0</v>
      </c>
      <c r="I102" s="1081">
        <v>0</v>
      </c>
      <c r="J102" s="1081">
        <f aca="true" t="shared" si="11" ref="J102:J113">I102</f>
        <v>0</v>
      </c>
      <c r="K102" s="1081">
        <v>0</v>
      </c>
      <c r="L102" s="1046">
        <v>0</v>
      </c>
      <c r="M102" s="1047">
        <f>I102/I130</f>
        <v>0</v>
      </c>
    </row>
    <row r="103" spans="1:13" s="972" customFormat="1" ht="50.25" customHeight="1">
      <c r="A103" s="1025"/>
      <c r="B103" s="1091" t="s">
        <v>108</v>
      </c>
      <c r="C103" s="1540" t="s">
        <v>109</v>
      </c>
      <c r="D103" s="1540"/>
      <c r="E103" s="1540"/>
      <c r="F103" s="1540"/>
      <c r="G103" s="1029">
        <v>0</v>
      </c>
      <c r="H103" s="1029">
        <v>0</v>
      </c>
      <c r="I103" s="1029">
        <v>18969.41</v>
      </c>
      <c r="J103" s="1029">
        <f t="shared" si="11"/>
        <v>18969.41</v>
      </c>
      <c r="K103" s="1029">
        <v>0</v>
      </c>
      <c r="L103" s="1038">
        <v>0</v>
      </c>
      <c r="M103" s="1039">
        <v>0</v>
      </c>
    </row>
    <row r="104" spans="1:13" s="972" customFormat="1" ht="15">
      <c r="A104" s="1025"/>
      <c r="B104" s="1091" t="s">
        <v>425</v>
      </c>
      <c r="C104" s="1540" t="s">
        <v>427</v>
      </c>
      <c r="D104" s="1540"/>
      <c r="E104" s="1540"/>
      <c r="F104" s="1540"/>
      <c r="G104" s="1029">
        <v>34200</v>
      </c>
      <c r="H104" s="1029">
        <v>34893</v>
      </c>
      <c r="I104" s="1029">
        <v>127446.33</v>
      </c>
      <c r="J104" s="1029">
        <f t="shared" si="11"/>
        <v>127446.33</v>
      </c>
      <c r="K104" s="1029">
        <v>0</v>
      </c>
      <c r="L104" s="1038">
        <f>I104/H104</f>
        <v>3.6524898976872153</v>
      </c>
      <c r="M104" s="1039">
        <f>I104/I130</f>
        <v>0.0012672942384174626</v>
      </c>
    </row>
    <row r="105" spans="1:13" s="972" customFormat="1" ht="32.25" customHeight="1">
      <c r="A105" s="1025"/>
      <c r="B105" s="1085" t="s">
        <v>646</v>
      </c>
      <c r="C105" s="1547" t="s">
        <v>647</v>
      </c>
      <c r="D105" s="1547"/>
      <c r="E105" s="1547"/>
      <c r="F105" s="1547"/>
      <c r="G105" s="1029">
        <v>0</v>
      </c>
      <c r="H105" s="1029">
        <v>30352</v>
      </c>
      <c r="I105" s="1029">
        <v>115831.38</v>
      </c>
      <c r="J105" s="1029">
        <f t="shared" si="11"/>
        <v>115831.38</v>
      </c>
      <c r="K105" s="1029">
        <v>0</v>
      </c>
      <c r="L105" s="1038">
        <f>I105/H105</f>
        <v>3.816268450184502</v>
      </c>
      <c r="M105" s="1039">
        <f>I105/I130</f>
        <v>0.0011517980980852388</v>
      </c>
    </row>
    <row r="106" spans="1:13" s="972" customFormat="1" ht="32.25" customHeight="1">
      <c r="A106" s="1025"/>
      <c r="B106" s="1085" t="s">
        <v>826</v>
      </c>
      <c r="C106" s="1545" t="s">
        <v>827</v>
      </c>
      <c r="D106" s="1546"/>
      <c r="E106" s="1546"/>
      <c r="F106" s="1547"/>
      <c r="G106" s="1029">
        <v>0</v>
      </c>
      <c r="H106" s="1029">
        <v>19985</v>
      </c>
      <c r="I106" s="1029">
        <v>19985</v>
      </c>
      <c r="J106" s="1029">
        <f t="shared" si="11"/>
        <v>19985</v>
      </c>
      <c r="K106" s="1029">
        <v>0</v>
      </c>
      <c r="L106" s="1038">
        <f>I106/H106</f>
        <v>1</v>
      </c>
      <c r="M106" s="1039">
        <f>I106/I130</f>
        <v>0.00019872581152217557</v>
      </c>
    </row>
    <row r="107" spans="1:13" s="22" customFormat="1" ht="15" customHeight="1">
      <c r="A107" s="1064"/>
      <c r="B107" s="1065" t="s">
        <v>110</v>
      </c>
      <c r="C107" s="1559" t="s">
        <v>111</v>
      </c>
      <c r="D107" s="1559"/>
      <c r="E107" s="1559"/>
      <c r="F107" s="1559"/>
      <c r="G107" s="1072">
        <v>160400</v>
      </c>
      <c r="H107" s="1072">
        <v>161200</v>
      </c>
      <c r="I107" s="1072">
        <v>207640.36</v>
      </c>
      <c r="J107" s="1072">
        <f t="shared" si="11"/>
        <v>207640.36</v>
      </c>
      <c r="K107" s="1072">
        <v>0</v>
      </c>
      <c r="L107" s="1071">
        <f>I107/H107</f>
        <v>1.2880915632754342</v>
      </c>
      <c r="M107" s="1063">
        <f>I107/I$130</f>
        <v>0.0020647234949090158</v>
      </c>
    </row>
    <row r="108" spans="1:13" s="22" customFormat="1" ht="51" customHeight="1">
      <c r="A108" s="1064"/>
      <c r="B108" s="1060" t="s">
        <v>834</v>
      </c>
      <c r="C108" s="1560" t="s">
        <v>835</v>
      </c>
      <c r="D108" s="1561"/>
      <c r="E108" s="1561"/>
      <c r="F108" s="1562"/>
      <c r="G108" s="1070">
        <v>0</v>
      </c>
      <c r="H108" s="1070">
        <v>0</v>
      </c>
      <c r="I108" s="1070">
        <v>52.29</v>
      </c>
      <c r="J108" s="1443">
        <f t="shared" si="11"/>
        <v>52.29</v>
      </c>
      <c r="K108" s="1070"/>
      <c r="L108" s="1441">
        <v>0</v>
      </c>
      <c r="M108" s="1442">
        <v>0</v>
      </c>
    </row>
    <row r="109" spans="1:13" s="1041" customFormat="1" ht="54" customHeight="1">
      <c r="A109" s="1036"/>
      <c r="B109" s="1060" t="s">
        <v>514</v>
      </c>
      <c r="C109" s="1559" t="s">
        <v>604</v>
      </c>
      <c r="D109" s="1559"/>
      <c r="E109" s="1559"/>
      <c r="F109" s="1559"/>
      <c r="G109" s="1070">
        <v>0</v>
      </c>
      <c r="H109" s="1070">
        <v>0</v>
      </c>
      <c r="I109" s="1070">
        <v>14429.79</v>
      </c>
      <c r="J109" s="1072">
        <f t="shared" si="11"/>
        <v>14429.79</v>
      </c>
      <c r="K109" s="1070">
        <v>0</v>
      </c>
      <c r="L109" s="1071">
        <v>0</v>
      </c>
      <c r="M109" s="1063">
        <f>I109/I130</f>
        <v>0.00014348620104301095</v>
      </c>
    </row>
    <row r="110" spans="1:13" s="972" customFormat="1" ht="51.75" customHeight="1">
      <c r="A110" s="1025"/>
      <c r="B110" s="1091" t="s">
        <v>106</v>
      </c>
      <c r="C110" s="1537" t="s">
        <v>873</v>
      </c>
      <c r="D110" s="1537"/>
      <c r="E110" s="1537"/>
      <c r="F110" s="1537"/>
      <c r="G110" s="1037">
        <v>0</v>
      </c>
      <c r="H110" s="1037">
        <v>0</v>
      </c>
      <c r="I110" s="1037">
        <v>2465757</v>
      </c>
      <c r="J110" s="1029">
        <v>0</v>
      </c>
      <c r="K110" s="1037">
        <f>I110</f>
        <v>2465757</v>
      </c>
      <c r="L110" s="1038" t="s">
        <v>17</v>
      </c>
      <c r="M110" s="1039">
        <f>I110/I$130</f>
        <v>0.024518867192468603</v>
      </c>
    </row>
    <row r="111" spans="1:13" s="1041" customFormat="1" ht="50.25" customHeight="1" hidden="1">
      <c r="A111" s="1036"/>
      <c r="B111" s="1089" t="s">
        <v>112</v>
      </c>
      <c r="C111" s="1538" t="s">
        <v>113</v>
      </c>
      <c r="D111" s="1538"/>
      <c r="E111" s="1538"/>
      <c r="F111" s="1538"/>
      <c r="G111" s="1045">
        <v>0</v>
      </c>
      <c r="H111" s="1045">
        <v>0</v>
      </c>
      <c r="I111" s="1045">
        <v>0</v>
      </c>
      <c r="J111" s="1081">
        <f t="shared" si="11"/>
        <v>0</v>
      </c>
      <c r="K111" s="1045">
        <v>0</v>
      </c>
      <c r="L111" s="1046" t="s">
        <v>17</v>
      </c>
      <c r="M111" s="1047">
        <v>1</v>
      </c>
    </row>
    <row r="112" spans="1:13" s="1041" customFormat="1" ht="47.25" customHeight="1" hidden="1">
      <c r="A112" s="1036"/>
      <c r="B112" s="1089" t="s">
        <v>114</v>
      </c>
      <c r="C112" s="1538" t="s">
        <v>115</v>
      </c>
      <c r="D112" s="1538"/>
      <c r="E112" s="1538"/>
      <c r="F112" s="1538"/>
      <c r="G112" s="1045">
        <v>0</v>
      </c>
      <c r="H112" s="1045">
        <v>0</v>
      </c>
      <c r="I112" s="1045">
        <v>0</v>
      </c>
      <c r="J112" s="1081">
        <f t="shared" si="11"/>
        <v>0</v>
      </c>
      <c r="K112" s="1045">
        <v>0</v>
      </c>
      <c r="L112" s="1046" t="s">
        <v>17</v>
      </c>
      <c r="M112" s="1047" t="e">
        <f>I112/I134</f>
        <v>#DIV/0!</v>
      </c>
    </row>
    <row r="113" spans="1:13" s="1041" customFormat="1" ht="47.25" customHeight="1" hidden="1">
      <c r="A113" s="1036"/>
      <c r="B113" s="1089" t="s">
        <v>114</v>
      </c>
      <c r="C113" s="1538" t="s">
        <v>342</v>
      </c>
      <c r="D113" s="1538"/>
      <c r="E113" s="1538"/>
      <c r="F113" s="1538"/>
      <c r="G113" s="1045">
        <v>0</v>
      </c>
      <c r="H113" s="1045">
        <v>0</v>
      </c>
      <c r="I113" s="1045">
        <v>0</v>
      </c>
      <c r="J113" s="1045">
        <f t="shared" si="11"/>
        <v>0</v>
      </c>
      <c r="K113" s="1045">
        <v>0</v>
      </c>
      <c r="L113" s="1046" t="e">
        <f aca="true" t="shared" si="12" ref="L113:L119">I113/H113</f>
        <v>#DIV/0!</v>
      </c>
      <c r="M113" s="1047">
        <f>I113/I130</f>
        <v>0</v>
      </c>
    </row>
    <row r="114" spans="1:13" s="22" customFormat="1" ht="15">
      <c r="A114" s="1076" t="s">
        <v>116</v>
      </c>
      <c r="B114" s="1092"/>
      <c r="C114" s="1093" t="s">
        <v>117</v>
      </c>
      <c r="D114" s="1094"/>
      <c r="E114" s="1094"/>
      <c r="F114" s="1095"/>
      <c r="G114" s="1068">
        <f>SUM(G115:G117)</f>
        <v>16983882</v>
      </c>
      <c r="H114" s="1068">
        <f>SUM(H115:H117)</f>
        <v>17221542</v>
      </c>
      <c r="I114" s="1068">
        <f>SUM(I115:I117)</f>
        <v>17221542</v>
      </c>
      <c r="J114" s="1068">
        <f>SUM(J115:J117)</f>
        <v>17221542</v>
      </c>
      <c r="K114" s="1068">
        <f>SUM(K115:K117)</f>
        <v>0</v>
      </c>
      <c r="L114" s="1062">
        <f t="shared" si="12"/>
        <v>1</v>
      </c>
      <c r="M114" s="1066">
        <f>I114/I130</f>
        <v>0.1712466804910298</v>
      </c>
    </row>
    <row r="115" spans="1:13" s="22" customFormat="1" ht="28.5" customHeight="1">
      <c r="A115" s="1064"/>
      <c r="B115" s="1069" t="s">
        <v>118</v>
      </c>
      <c r="C115" s="1534" t="s">
        <v>119</v>
      </c>
      <c r="D115" s="1534"/>
      <c r="E115" s="1534"/>
      <c r="F115" s="1534"/>
      <c r="G115" s="1070">
        <v>15112301</v>
      </c>
      <c r="H115" s="1070">
        <v>15349961</v>
      </c>
      <c r="I115" s="1070">
        <v>15349961</v>
      </c>
      <c r="J115" s="1070">
        <f>I115</f>
        <v>15349961</v>
      </c>
      <c r="K115" s="1070">
        <v>0</v>
      </c>
      <c r="L115" s="1071">
        <f t="shared" si="12"/>
        <v>1</v>
      </c>
      <c r="M115" s="1063">
        <f>I115/I130</f>
        <v>0.15263614994039257</v>
      </c>
    </row>
    <row r="116" spans="1:13" s="22" customFormat="1" ht="33.75" customHeight="1">
      <c r="A116" s="1064"/>
      <c r="B116" s="1069" t="s">
        <v>118</v>
      </c>
      <c r="C116" s="1534" t="s">
        <v>120</v>
      </c>
      <c r="D116" s="1534"/>
      <c r="E116" s="1534"/>
      <c r="F116" s="1534"/>
      <c r="G116" s="1070">
        <v>1871581</v>
      </c>
      <c r="H116" s="1070">
        <v>1871581</v>
      </c>
      <c r="I116" s="1070">
        <v>1871581</v>
      </c>
      <c r="J116" s="1070">
        <f>I116</f>
        <v>1871581</v>
      </c>
      <c r="K116" s="1070">
        <v>0</v>
      </c>
      <c r="L116" s="1071">
        <f t="shared" si="12"/>
        <v>1</v>
      </c>
      <c r="M116" s="1063">
        <f>I116/I130</f>
        <v>0.018610530550637223</v>
      </c>
    </row>
    <row r="117" spans="1:13" s="1041" customFormat="1" ht="12.75" customHeight="1" hidden="1">
      <c r="A117" s="1036"/>
      <c r="B117" s="1048" t="s">
        <v>121</v>
      </c>
      <c r="C117" s="1528" t="s">
        <v>122</v>
      </c>
      <c r="D117" s="1528"/>
      <c r="E117" s="1528"/>
      <c r="F117" s="1528"/>
      <c r="G117" s="1082">
        <v>0</v>
      </c>
      <c r="H117" s="1045">
        <v>0</v>
      </c>
      <c r="I117" s="1045">
        <v>0</v>
      </c>
      <c r="J117" s="1081">
        <v>0</v>
      </c>
      <c r="K117" s="1045"/>
      <c r="L117" s="1046" t="e">
        <f t="shared" si="12"/>
        <v>#DIV/0!</v>
      </c>
      <c r="M117" s="1047"/>
    </row>
    <row r="118" spans="1:13" s="22" customFormat="1" ht="24.75" customHeight="1">
      <c r="A118" s="1096" t="s">
        <v>123</v>
      </c>
      <c r="B118" s="1097"/>
      <c r="C118" s="1098" t="s">
        <v>124</v>
      </c>
      <c r="D118" s="1099"/>
      <c r="E118" s="1099"/>
      <c r="F118" s="1100"/>
      <c r="G118" s="1101">
        <f>SUM(G119:G127)</f>
        <v>26819726</v>
      </c>
      <c r="H118" s="1101">
        <f>SUM(H119:H127)</f>
        <v>28102656.729999997</v>
      </c>
      <c r="I118" s="1101">
        <f>SUM(I119:I127)</f>
        <v>28013160.78</v>
      </c>
      <c r="J118" s="1101">
        <f>SUM(J119:J127)</f>
        <v>27988477.380000003</v>
      </c>
      <c r="K118" s="1101">
        <f>SUM(K119:K127)</f>
        <v>24683.4</v>
      </c>
      <c r="L118" s="1062">
        <f t="shared" si="12"/>
        <v>0.9968153918378665</v>
      </c>
      <c r="M118" s="1066">
        <f>I118/I130</f>
        <v>0.2785558223320831</v>
      </c>
    </row>
    <row r="119" spans="1:13" s="22" customFormat="1" ht="30.75" customHeight="1">
      <c r="A119" s="1064"/>
      <c r="B119" s="1563" t="s">
        <v>125</v>
      </c>
      <c r="C119" s="1543" t="s">
        <v>126</v>
      </c>
      <c r="D119" s="1543"/>
      <c r="E119" s="1543"/>
      <c r="F119" s="1543"/>
      <c r="G119" s="1564">
        <v>6025900</v>
      </c>
      <c r="H119" s="1564">
        <v>7503382.25</v>
      </c>
      <c r="I119" s="1564">
        <v>7475648.57</v>
      </c>
      <c r="J119" s="1564">
        <f>I119</f>
        <v>7475648.57</v>
      </c>
      <c r="K119" s="1564">
        <v>0</v>
      </c>
      <c r="L119" s="1566">
        <f t="shared" si="12"/>
        <v>0.9963038428436723</v>
      </c>
      <c r="M119" s="1565">
        <f>I119/I130</f>
        <v>0.0743359684127016</v>
      </c>
    </row>
    <row r="120" spans="1:13" s="22" customFormat="1" ht="34.5" customHeight="1">
      <c r="A120" s="1064"/>
      <c r="B120" s="1563"/>
      <c r="C120" s="1543"/>
      <c r="D120" s="1543"/>
      <c r="E120" s="1543"/>
      <c r="F120" s="1543"/>
      <c r="G120" s="1564"/>
      <c r="H120" s="1564"/>
      <c r="I120" s="1564"/>
      <c r="J120" s="1564"/>
      <c r="K120" s="1564"/>
      <c r="L120" s="1566"/>
      <c r="M120" s="1565"/>
    </row>
    <row r="121" spans="1:13" s="1041" customFormat="1" ht="63.75" customHeight="1">
      <c r="A121" s="1064"/>
      <c r="B121" s="1069" t="s">
        <v>127</v>
      </c>
      <c r="C121" s="1542" t="s">
        <v>359</v>
      </c>
      <c r="D121" s="1542"/>
      <c r="E121" s="1542"/>
      <c r="F121" s="1542"/>
      <c r="G121" s="1070">
        <v>1100</v>
      </c>
      <c r="H121" s="1070">
        <v>800</v>
      </c>
      <c r="I121" s="1070">
        <v>800</v>
      </c>
      <c r="J121" s="1070">
        <f>I121</f>
        <v>800</v>
      </c>
      <c r="K121" s="1070">
        <v>0</v>
      </c>
      <c r="L121" s="1071">
        <f>I121/H121</f>
        <v>1</v>
      </c>
      <c r="M121" s="1063">
        <f>I121/I130</f>
        <v>7.954998709919462E-06</v>
      </c>
    </row>
    <row r="122" spans="1:13" s="1041" customFormat="1" ht="33.75" customHeight="1">
      <c r="A122" s="1036"/>
      <c r="B122" s="1065" t="s">
        <v>128</v>
      </c>
      <c r="C122" s="1533" t="s">
        <v>129</v>
      </c>
      <c r="D122" s="1533"/>
      <c r="E122" s="1533"/>
      <c r="F122" s="1533"/>
      <c r="G122" s="1070">
        <v>771726</v>
      </c>
      <c r="H122" s="1070">
        <v>1652911.08</v>
      </c>
      <c r="I122" s="1070">
        <v>1591212.31</v>
      </c>
      <c r="J122" s="1070">
        <f>I122</f>
        <v>1591212.31</v>
      </c>
      <c r="K122" s="1070">
        <v>0</v>
      </c>
      <c r="L122" s="1071">
        <f>I122/H122</f>
        <v>0.9626726623430947</v>
      </c>
      <c r="M122" s="1063">
        <f>I122/I130</f>
        <v>0.01582261484157246</v>
      </c>
    </row>
    <row r="123" spans="1:13" s="1041" customFormat="1" ht="67.5" customHeight="1" hidden="1">
      <c r="A123" s="1036"/>
      <c r="B123" s="1102" t="s">
        <v>130</v>
      </c>
      <c r="C123" s="1528" t="s">
        <v>131</v>
      </c>
      <c r="D123" s="1528"/>
      <c r="E123" s="1528"/>
      <c r="F123" s="1528"/>
      <c r="G123" s="1045">
        <v>0</v>
      </c>
      <c r="H123" s="1045">
        <v>0</v>
      </c>
      <c r="I123" s="1045">
        <v>0</v>
      </c>
      <c r="J123" s="1045">
        <f>I123</f>
        <v>0</v>
      </c>
      <c r="K123" s="1045">
        <v>0</v>
      </c>
      <c r="L123" s="1046" t="e">
        <f>I123/H123</f>
        <v>#DIV/0!</v>
      </c>
      <c r="M123" s="1047" t="e">
        <f>I123/I133</f>
        <v>#DIV/0!</v>
      </c>
    </row>
    <row r="124" spans="1:13" s="22" customFormat="1" ht="82.5" customHeight="1">
      <c r="A124" s="1064"/>
      <c r="B124" s="1060" t="s">
        <v>373</v>
      </c>
      <c r="C124" s="1533" t="s">
        <v>601</v>
      </c>
      <c r="D124" s="1533"/>
      <c r="E124" s="1533"/>
      <c r="F124" s="1533"/>
      <c r="G124" s="1070">
        <v>20021000</v>
      </c>
      <c r="H124" s="1070">
        <v>18920880</v>
      </c>
      <c r="I124" s="1070">
        <v>18920816.5</v>
      </c>
      <c r="J124" s="1070">
        <f>I124</f>
        <v>18920816.5</v>
      </c>
      <c r="K124" s="1070">
        <v>0</v>
      </c>
      <c r="L124" s="1071">
        <f>I124/H124</f>
        <v>0.9999966439193103</v>
      </c>
      <c r="M124" s="1063">
        <f>I124/I130</f>
        <v>0.1881438385601536</v>
      </c>
    </row>
    <row r="125" spans="1:13" s="1041" customFormat="1" ht="21.75" customHeight="1">
      <c r="A125" s="1064"/>
      <c r="B125" s="1067" t="s">
        <v>132</v>
      </c>
      <c r="C125" s="1533" t="s">
        <v>133</v>
      </c>
      <c r="D125" s="1533"/>
      <c r="E125" s="1533"/>
      <c r="F125" s="1533"/>
      <c r="G125" s="1564">
        <v>0</v>
      </c>
      <c r="H125" s="1564">
        <v>24683.4</v>
      </c>
      <c r="I125" s="1564">
        <v>24683.4</v>
      </c>
      <c r="J125" s="1564">
        <v>0</v>
      </c>
      <c r="K125" s="1564">
        <f>I125</f>
        <v>24683.4</v>
      </c>
      <c r="L125" s="1566">
        <f>I125/H125</f>
        <v>1</v>
      </c>
      <c r="M125" s="1565">
        <f>I125/I130</f>
        <v>0.0002454455189455326</v>
      </c>
    </row>
    <row r="126" spans="1:13" s="1041" customFormat="1" ht="24" customHeight="1">
      <c r="A126" s="1064"/>
      <c r="B126" s="1067"/>
      <c r="C126" s="1533"/>
      <c r="D126" s="1533"/>
      <c r="E126" s="1533"/>
      <c r="F126" s="1533"/>
      <c r="G126" s="1564"/>
      <c r="H126" s="1564"/>
      <c r="I126" s="1564"/>
      <c r="J126" s="1564"/>
      <c r="K126" s="1564"/>
      <c r="L126" s="1566"/>
      <c r="M126" s="1565"/>
    </row>
    <row r="127" spans="1:13" s="1041" customFormat="1" ht="99" customHeight="1" hidden="1">
      <c r="A127" s="1036"/>
      <c r="B127" s="1048" t="s">
        <v>374</v>
      </c>
      <c r="C127" s="1528" t="s">
        <v>387</v>
      </c>
      <c r="D127" s="1528"/>
      <c r="E127" s="1528"/>
      <c r="F127" s="1528"/>
      <c r="G127" s="1045">
        <v>0</v>
      </c>
      <c r="H127" s="1045">
        <v>0</v>
      </c>
      <c r="I127" s="1081">
        <v>0</v>
      </c>
      <c r="J127" s="1045">
        <v>0</v>
      </c>
      <c r="K127" s="1045">
        <f>I127</f>
        <v>0</v>
      </c>
      <c r="L127" s="1046" t="e">
        <f>I127/H127</f>
        <v>#DIV/0!</v>
      </c>
      <c r="M127" s="1047">
        <f>I127/I130</f>
        <v>0</v>
      </c>
    </row>
    <row r="128" spans="1:13" s="1041" customFormat="1" ht="99" customHeight="1" hidden="1">
      <c r="A128" s="1036"/>
      <c r="B128" s="1048"/>
      <c r="C128" s="1539"/>
      <c r="D128" s="1539"/>
      <c r="E128" s="1539"/>
      <c r="F128" s="1539"/>
      <c r="G128" s="1045"/>
      <c r="H128" s="1045"/>
      <c r="I128" s="1082"/>
      <c r="J128" s="1045"/>
      <c r="K128" s="1045"/>
      <c r="L128" s="1046"/>
      <c r="M128" s="1047"/>
    </row>
    <row r="129" spans="1:13" s="1041" customFormat="1" ht="15">
      <c r="A129" s="1036"/>
      <c r="B129" s="1044"/>
      <c r="C129" s="1103"/>
      <c r="D129" s="1104"/>
      <c r="E129" s="1104"/>
      <c r="F129" s="1105"/>
      <c r="G129" s="1106"/>
      <c r="H129" s="1106"/>
      <c r="I129" s="1082"/>
      <c r="J129" s="1106"/>
      <c r="K129" s="1106"/>
      <c r="L129" s="1046"/>
      <c r="M129" s="1047"/>
    </row>
    <row r="130" spans="1:13" s="1118" customFormat="1" ht="15.75" thickBot="1">
      <c r="A130" s="1107"/>
      <c r="B130" s="1108"/>
      <c r="C130" s="1109" t="s">
        <v>134</v>
      </c>
      <c r="D130" s="1110"/>
      <c r="E130" s="1111"/>
      <c r="F130" s="1112"/>
      <c r="G130" s="1113">
        <f>G118+G114+G12</f>
        <v>96753319.67</v>
      </c>
      <c r="H130" s="1114">
        <f>H118+H114+H12</f>
        <v>99933961.57</v>
      </c>
      <c r="I130" s="1119">
        <f>I118+I114+I12</f>
        <v>100565698.27000001</v>
      </c>
      <c r="J130" s="1119">
        <f>J118+J114+J12</f>
        <v>91308817.42</v>
      </c>
      <c r="K130" s="1115">
        <f>K118+K114+K12</f>
        <v>9256880.85</v>
      </c>
      <c r="L130" s="1116">
        <f>I130/H130</f>
        <v>1.0063215416468556</v>
      </c>
      <c r="M130" s="1117">
        <f>I130/I130</f>
        <v>1</v>
      </c>
    </row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</sheetData>
  <sheetProtection selectLockedCells="1" selectUnlockedCells="1"/>
  <mergeCells count="130">
    <mergeCell ref="C60:F60"/>
    <mergeCell ref="C70:F70"/>
    <mergeCell ref="C71:F71"/>
    <mergeCell ref="C80:F80"/>
    <mergeCell ref="C63:F63"/>
    <mergeCell ref="C72:F72"/>
    <mergeCell ref="C68:F68"/>
    <mergeCell ref="C67:F67"/>
    <mergeCell ref="C65:F65"/>
    <mergeCell ref="C69:F69"/>
    <mergeCell ref="G125:G126"/>
    <mergeCell ref="H125:H126"/>
    <mergeCell ref="I125:I126"/>
    <mergeCell ref="L125:L126"/>
    <mergeCell ref="J125:J126"/>
    <mergeCell ref="C64:F64"/>
    <mergeCell ref="K125:K126"/>
    <mergeCell ref="K119:K120"/>
    <mergeCell ref="C115:F115"/>
    <mergeCell ref="C112:F112"/>
    <mergeCell ref="M125:M126"/>
    <mergeCell ref="C124:F124"/>
    <mergeCell ref="C123:F123"/>
    <mergeCell ref="C121:F121"/>
    <mergeCell ref="H119:H120"/>
    <mergeCell ref="I119:I120"/>
    <mergeCell ref="L119:L120"/>
    <mergeCell ref="M119:M120"/>
    <mergeCell ref="C125:F126"/>
    <mergeCell ref="J119:J120"/>
    <mergeCell ref="C128:F128"/>
    <mergeCell ref="C127:F127"/>
    <mergeCell ref="C92:F92"/>
    <mergeCell ref="B119:B120"/>
    <mergeCell ref="C119:F120"/>
    <mergeCell ref="G119:G120"/>
    <mergeCell ref="C109:F109"/>
    <mergeCell ref="C105:F105"/>
    <mergeCell ref="C113:F113"/>
    <mergeCell ref="C117:F117"/>
    <mergeCell ref="C107:F107"/>
    <mergeCell ref="C106:F106"/>
    <mergeCell ref="C108:F108"/>
    <mergeCell ref="C85:F85"/>
    <mergeCell ref="C86:F86"/>
    <mergeCell ref="C101:F101"/>
    <mergeCell ref="C102:F102"/>
    <mergeCell ref="C104:F104"/>
    <mergeCell ref="C100:F100"/>
    <mergeCell ref="C91:F91"/>
    <mergeCell ref="B6:M6"/>
    <mergeCell ref="D7:I7"/>
    <mergeCell ref="H8:I8"/>
    <mergeCell ref="J9:K9"/>
    <mergeCell ref="C14:F14"/>
    <mergeCell ref="C15:F15"/>
    <mergeCell ref="C16:F16"/>
    <mergeCell ref="C17:F17"/>
    <mergeCell ref="C18:F18"/>
    <mergeCell ref="C19:F19"/>
    <mergeCell ref="C20:F20"/>
    <mergeCell ref="C21:F21"/>
    <mergeCell ref="C30:F30"/>
    <mergeCell ref="C34:F34"/>
    <mergeCell ref="C22:D22"/>
    <mergeCell ref="C23:F23"/>
    <mergeCell ref="C24:F24"/>
    <mergeCell ref="C25:F25"/>
    <mergeCell ref="C26:F26"/>
    <mergeCell ref="C27:F27"/>
    <mergeCell ref="C43:F43"/>
    <mergeCell ref="C44:F44"/>
    <mergeCell ref="C45:F45"/>
    <mergeCell ref="C28:F28"/>
    <mergeCell ref="C29:F29"/>
    <mergeCell ref="C32:F32"/>
    <mergeCell ref="C35:F35"/>
    <mergeCell ref="C36:F36"/>
    <mergeCell ref="C31:F31"/>
    <mergeCell ref="C33:F33"/>
    <mergeCell ref="C37:F37"/>
    <mergeCell ref="C38:F38"/>
    <mergeCell ref="C39:F39"/>
    <mergeCell ref="C40:F40"/>
    <mergeCell ref="C41:F41"/>
    <mergeCell ref="C42:F42"/>
    <mergeCell ref="C46:F46"/>
    <mergeCell ref="C48:F48"/>
    <mergeCell ref="C53:F53"/>
    <mergeCell ref="C47:F47"/>
    <mergeCell ref="C49:F49"/>
    <mergeCell ref="C50:F50"/>
    <mergeCell ref="C51:F51"/>
    <mergeCell ref="C93:F93"/>
    <mergeCell ref="C76:F76"/>
    <mergeCell ref="C89:F89"/>
    <mergeCell ref="C88:F88"/>
    <mergeCell ref="C78:F78"/>
    <mergeCell ref="C84:F84"/>
    <mergeCell ref="C87:F87"/>
    <mergeCell ref="C83:F83"/>
    <mergeCell ref="C90:F90"/>
    <mergeCell ref="C96:F96"/>
    <mergeCell ref="C103:F103"/>
    <mergeCell ref="C52:F52"/>
    <mergeCell ref="C55:F55"/>
    <mergeCell ref="C62:F62"/>
    <mergeCell ref="C56:F56"/>
    <mergeCell ref="C59:F59"/>
    <mergeCell ref="C61:F61"/>
    <mergeCell ref="C58:F58"/>
    <mergeCell ref="C57:F57"/>
    <mergeCell ref="C54:F54"/>
    <mergeCell ref="C116:F116"/>
    <mergeCell ref="C94:F94"/>
    <mergeCell ref="C99:F99"/>
    <mergeCell ref="C98:F98"/>
    <mergeCell ref="C122:F122"/>
    <mergeCell ref="C110:F110"/>
    <mergeCell ref="C97:F97"/>
    <mergeCell ref="C95:F95"/>
    <mergeCell ref="C111:F111"/>
    <mergeCell ref="C73:F73"/>
    <mergeCell ref="C74:F74"/>
    <mergeCell ref="C82:F82"/>
    <mergeCell ref="C75:F75"/>
    <mergeCell ref="C66:F66"/>
    <mergeCell ref="C77:F77"/>
    <mergeCell ref="C79:F79"/>
    <mergeCell ref="C81:F81"/>
  </mergeCells>
  <printOptions/>
  <pageMargins left="0.7874015748031497" right="0.7874015748031497" top="0.984251968503937" bottom="0.984251968503937" header="0.5118110236220472" footer="0.5118110236220472"/>
  <pageSetup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68">
      <selection activeCell="G77" sqref="G77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8.28125" style="0" customWidth="1"/>
    <col min="4" max="4" width="60.28125" style="0" customWidth="1"/>
    <col min="5" max="5" width="14.00390625" style="0" customWidth="1"/>
    <col min="6" max="6" width="18.140625" style="0" customWidth="1"/>
    <col min="7" max="7" width="11.57421875" style="24" customWidth="1"/>
    <col min="8" max="8" width="17.7109375" style="0" customWidth="1"/>
    <col min="9" max="9" width="11.421875" style="0" customWidth="1"/>
    <col min="10" max="10" width="13.421875" style="8" customWidth="1"/>
    <col min="11" max="16384" width="9.140625" style="8" customWidth="1"/>
  </cols>
  <sheetData>
    <row r="1" spans="1:9" ht="13.5">
      <c r="A1" s="25"/>
      <c r="B1" s="25"/>
      <c r="C1" s="25"/>
      <c r="D1" s="25"/>
      <c r="E1" s="25"/>
      <c r="F1" s="25"/>
      <c r="G1" s="26"/>
      <c r="H1" s="1" t="s">
        <v>135</v>
      </c>
      <c r="I1" s="22"/>
    </row>
    <row r="2" spans="1:9" ht="13.5">
      <c r="A2" s="25"/>
      <c r="B2" s="25"/>
      <c r="C2" s="25"/>
      <c r="D2" s="25"/>
      <c r="E2" s="25"/>
      <c r="F2" s="25"/>
      <c r="G2" s="26"/>
      <c r="H2" s="1" t="s">
        <v>803</v>
      </c>
      <c r="I2" s="4"/>
    </row>
    <row r="3" spans="1:9" ht="13.5">
      <c r="A3" s="25"/>
      <c r="B3" s="25"/>
      <c r="C3" s="25"/>
      <c r="D3" s="27" t="s">
        <v>136</v>
      </c>
      <c r="E3" s="28"/>
      <c r="F3" s="28"/>
      <c r="G3" s="26"/>
      <c r="H3" s="6" t="s">
        <v>804</v>
      </c>
      <c r="I3" s="4"/>
    </row>
    <row r="4" spans="1:9" ht="13.5">
      <c r="A4" s="25"/>
      <c r="B4" s="25"/>
      <c r="C4" s="25"/>
      <c r="D4" s="27"/>
      <c r="E4" s="28"/>
      <c r="F4" s="28"/>
      <c r="G4" s="26"/>
      <c r="H4" s="6"/>
      <c r="I4" s="4"/>
    </row>
    <row r="5" spans="1:9" ht="12.75">
      <c r="A5" s="25"/>
      <c r="B5" s="25"/>
      <c r="C5" s="25"/>
      <c r="D5" s="27"/>
      <c r="E5" s="28"/>
      <c r="F5" s="28"/>
      <c r="G5" s="26"/>
      <c r="H5" s="29"/>
      <c r="I5" s="30"/>
    </row>
    <row r="6" spans="1:9" ht="12.75">
      <c r="A6" s="1570" t="s">
        <v>836</v>
      </c>
      <c r="B6" s="1570"/>
      <c r="C6" s="1570"/>
      <c r="D6" s="1570"/>
      <c r="E6" s="1570"/>
      <c r="F6" s="1570"/>
      <c r="G6" s="26"/>
      <c r="H6" s="29"/>
      <c r="I6" s="32"/>
    </row>
    <row r="7" spans="1:9" ht="13.5" thickBot="1">
      <c r="A7" s="31"/>
      <c r="B7" s="33"/>
      <c r="C7" s="33"/>
      <c r="D7" s="33"/>
      <c r="E7" s="33"/>
      <c r="F7" s="33"/>
      <c r="G7" s="26"/>
      <c r="H7" s="29"/>
      <c r="I7" s="32"/>
    </row>
    <row r="8" spans="1:9" ht="12.75">
      <c r="A8" s="417"/>
      <c r="B8" s="418"/>
      <c r="C8" s="419"/>
      <c r="D8" s="420"/>
      <c r="E8" s="1571" t="s">
        <v>137</v>
      </c>
      <c r="F8" s="1571"/>
      <c r="G8" s="1571"/>
      <c r="H8" s="421"/>
      <c r="I8" s="422"/>
    </row>
    <row r="9" spans="1:9" ht="12.75">
      <c r="A9" s="423" t="s">
        <v>138</v>
      </c>
      <c r="B9" s="34" t="s">
        <v>139</v>
      </c>
      <c r="C9" s="35" t="s">
        <v>140</v>
      </c>
      <c r="D9" s="34" t="s">
        <v>2</v>
      </c>
      <c r="E9" s="38"/>
      <c r="F9" s="38"/>
      <c r="G9" s="39"/>
      <c r="H9" s="37"/>
      <c r="I9" s="424"/>
    </row>
    <row r="10" spans="1:9" ht="12.75">
      <c r="A10" s="423"/>
      <c r="B10" s="34"/>
      <c r="C10" s="35"/>
      <c r="D10" s="36"/>
      <c r="E10" s="40" t="s">
        <v>141</v>
      </c>
      <c r="F10" s="35" t="s">
        <v>42</v>
      </c>
      <c r="G10" s="41" t="s">
        <v>142</v>
      </c>
      <c r="H10" s="34" t="s">
        <v>143</v>
      </c>
      <c r="I10" s="424" t="s">
        <v>143</v>
      </c>
    </row>
    <row r="11" spans="1:9" ht="12.75">
      <c r="A11" s="423"/>
      <c r="B11" s="34"/>
      <c r="C11" s="35"/>
      <c r="D11" s="36"/>
      <c r="E11" s="42" t="s">
        <v>144</v>
      </c>
      <c r="F11" s="35" t="s">
        <v>823</v>
      </c>
      <c r="G11" s="41" t="s">
        <v>145</v>
      </c>
      <c r="H11" s="34" t="s">
        <v>146</v>
      </c>
      <c r="I11" s="424" t="s">
        <v>147</v>
      </c>
    </row>
    <row r="12" spans="1:9" ht="12.75">
      <c r="A12" s="236">
        <v>1</v>
      </c>
      <c r="B12" s="1130">
        <v>2</v>
      </c>
      <c r="C12" s="1131">
        <v>3</v>
      </c>
      <c r="D12" s="1131">
        <v>4</v>
      </c>
      <c r="E12" s="1131">
        <v>5</v>
      </c>
      <c r="F12" s="1131">
        <v>6</v>
      </c>
      <c r="G12" s="1132">
        <v>7</v>
      </c>
      <c r="H12" s="1132">
        <v>8</v>
      </c>
      <c r="I12" s="1133">
        <v>9</v>
      </c>
    </row>
    <row r="13" spans="1:9" ht="12.75">
      <c r="A13" s="471" t="s">
        <v>12</v>
      </c>
      <c r="B13" s="64"/>
      <c r="C13" s="43"/>
      <c r="D13" s="474" t="s">
        <v>148</v>
      </c>
      <c r="E13" s="43"/>
      <c r="F13" s="43"/>
      <c r="G13" s="44"/>
      <c r="H13" s="45"/>
      <c r="I13" s="426"/>
    </row>
    <row r="14" spans="1:9" ht="12.75">
      <c r="A14" s="472"/>
      <c r="B14" s="473" t="s">
        <v>149</v>
      </c>
      <c r="C14" s="43"/>
      <c r="D14" s="475" t="s">
        <v>150</v>
      </c>
      <c r="E14" s="476"/>
      <c r="F14" s="476"/>
      <c r="G14" s="477"/>
      <c r="H14" s="478"/>
      <c r="I14" s="570"/>
    </row>
    <row r="15" spans="1:9" ht="52.5">
      <c r="A15" s="425"/>
      <c r="B15" s="43"/>
      <c r="C15" s="64">
        <v>2010</v>
      </c>
      <c r="D15" s="65" t="s">
        <v>502</v>
      </c>
      <c r="E15" s="469">
        <f>SUM(E16)</f>
        <v>929022.21</v>
      </c>
      <c r="F15" s="469">
        <f>SUM(F16)</f>
        <v>929022.21</v>
      </c>
      <c r="G15" s="470">
        <f>F15/E15</f>
        <v>1</v>
      </c>
      <c r="H15" s="469">
        <f>SUM(H16)</f>
        <v>929022.21</v>
      </c>
      <c r="I15" s="587">
        <v>0</v>
      </c>
    </row>
    <row r="16" spans="1:9" s="433" customFormat="1" ht="25.5" customHeight="1">
      <c r="A16" s="427"/>
      <c r="B16" s="428"/>
      <c r="C16" s="429"/>
      <c r="D16" s="430" t="s">
        <v>388</v>
      </c>
      <c r="E16" s="431">
        <v>929022.21</v>
      </c>
      <c r="F16" s="431">
        <v>929022.21</v>
      </c>
      <c r="G16" s="432">
        <v>1</v>
      </c>
      <c r="H16" s="431">
        <v>929022.21</v>
      </c>
      <c r="I16" s="588">
        <v>0</v>
      </c>
    </row>
    <row r="17" spans="1:9" s="433" customFormat="1" ht="12">
      <c r="A17" s="427"/>
      <c r="B17" s="428"/>
      <c r="C17" s="429"/>
      <c r="D17" s="430"/>
      <c r="E17" s="431"/>
      <c r="F17" s="431"/>
      <c r="G17" s="432"/>
      <c r="H17" s="431"/>
      <c r="I17" s="588"/>
    </row>
    <row r="18" spans="1:9" ht="12.75">
      <c r="A18" s="434"/>
      <c r="B18" s="48"/>
      <c r="C18" s="48"/>
      <c r="D18" s="495" t="s">
        <v>151</v>
      </c>
      <c r="E18" s="496">
        <f>E15</f>
        <v>929022.21</v>
      </c>
      <c r="F18" s="496">
        <f>F15</f>
        <v>929022.21</v>
      </c>
      <c r="G18" s="497">
        <f>F18/E18</f>
        <v>1</v>
      </c>
      <c r="H18" s="498">
        <f>H15</f>
        <v>929022.21</v>
      </c>
      <c r="I18" s="571">
        <v>0</v>
      </c>
    </row>
    <row r="19" spans="1:9" ht="12.75" hidden="1">
      <c r="A19" s="425"/>
      <c r="B19" s="43"/>
      <c r="C19" s="43"/>
      <c r="D19" s="49"/>
      <c r="E19" s="50"/>
      <c r="F19" s="50"/>
      <c r="G19" s="51"/>
      <c r="H19" s="52"/>
      <c r="I19" s="572"/>
    </row>
    <row r="20" spans="1:9" ht="18" customHeight="1" hidden="1">
      <c r="A20" s="425"/>
      <c r="B20" s="43"/>
      <c r="C20" s="43"/>
      <c r="D20" s="53"/>
      <c r="E20" s="50"/>
      <c r="F20" s="50"/>
      <c r="G20" s="51"/>
      <c r="H20" s="52"/>
      <c r="I20" s="572"/>
    </row>
    <row r="21" spans="1:9" ht="12" customHeight="1" hidden="1">
      <c r="A21" s="435"/>
      <c r="B21" s="43"/>
      <c r="C21" s="43"/>
      <c r="D21" s="53"/>
      <c r="E21" s="50"/>
      <c r="F21" s="50"/>
      <c r="G21" s="51"/>
      <c r="H21" s="52"/>
      <c r="I21" s="572"/>
    </row>
    <row r="22" spans="1:9" ht="12.75" hidden="1">
      <c r="A22" s="435"/>
      <c r="B22" s="43"/>
      <c r="C22" s="43"/>
      <c r="D22" s="53"/>
      <c r="E22" s="50"/>
      <c r="F22" s="50"/>
      <c r="G22" s="51"/>
      <c r="H22" s="52"/>
      <c r="I22" s="572"/>
    </row>
    <row r="23" spans="1:9" ht="12.75">
      <c r="A23" s="435"/>
      <c r="B23" s="43"/>
      <c r="C23" s="43"/>
      <c r="D23" s="53"/>
      <c r="E23" s="50"/>
      <c r="F23" s="50"/>
      <c r="G23" s="51"/>
      <c r="H23" s="52"/>
      <c r="I23" s="572"/>
    </row>
    <row r="24" spans="1:9" ht="12.75">
      <c r="A24" s="472">
        <v>750</v>
      </c>
      <c r="B24" s="64"/>
      <c r="C24" s="64"/>
      <c r="D24" s="479" t="s">
        <v>152</v>
      </c>
      <c r="E24" s="50"/>
      <c r="F24" s="50"/>
      <c r="G24" s="54"/>
      <c r="H24" s="52"/>
      <c r="I24" s="572"/>
    </row>
    <row r="25" spans="1:9" ht="12.75">
      <c r="A25" s="472"/>
      <c r="B25" s="481">
        <v>75011</v>
      </c>
      <c r="C25" s="64"/>
      <c r="D25" s="482" t="s">
        <v>153</v>
      </c>
      <c r="E25" s="56"/>
      <c r="F25" s="56"/>
      <c r="G25" s="54"/>
      <c r="H25" s="52"/>
      <c r="I25" s="572"/>
    </row>
    <row r="26" spans="1:9" ht="52.5">
      <c r="A26" s="472"/>
      <c r="B26" s="481"/>
      <c r="C26" s="64">
        <v>2010</v>
      </c>
      <c r="D26" s="65" t="s">
        <v>502</v>
      </c>
      <c r="E26" s="483">
        <f>SUM(E27)</f>
        <v>51458</v>
      </c>
      <c r="F26" s="483">
        <f>SUM(F27)</f>
        <v>51458</v>
      </c>
      <c r="G26" s="484">
        <f>F26/E26</f>
        <v>1</v>
      </c>
      <c r="H26" s="485">
        <f>SUM(H27)</f>
        <v>51458</v>
      </c>
      <c r="I26" s="573">
        <v>0</v>
      </c>
    </row>
    <row r="27" spans="1:9" s="439" customFormat="1" ht="27" customHeight="1">
      <c r="A27" s="436"/>
      <c r="B27" s="437"/>
      <c r="C27" s="438"/>
      <c r="D27" s="430" t="s">
        <v>390</v>
      </c>
      <c r="E27" s="488">
        <v>51458</v>
      </c>
      <c r="F27" s="488">
        <v>51458</v>
      </c>
      <c r="G27" s="484">
        <f>F27/E27</f>
        <v>1</v>
      </c>
      <c r="H27" s="490">
        <v>51458</v>
      </c>
      <c r="I27" s="574">
        <v>0</v>
      </c>
    </row>
    <row r="28" spans="1:9" s="439" customFormat="1" ht="12.75">
      <c r="A28" s="436"/>
      <c r="B28" s="437"/>
      <c r="C28" s="438"/>
      <c r="D28" s="430"/>
      <c r="E28" s="488"/>
      <c r="F28" s="488"/>
      <c r="G28" s="484"/>
      <c r="H28" s="490"/>
      <c r="I28" s="574"/>
    </row>
    <row r="29" spans="1:9" s="711" customFormat="1" ht="12.75">
      <c r="A29" s="425"/>
      <c r="B29" s="55">
        <v>75056</v>
      </c>
      <c r="C29" s="46"/>
      <c r="D29" s="73" t="s">
        <v>837</v>
      </c>
      <c r="E29" s="483"/>
      <c r="F29" s="483"/>
      <c r="G29" s="484"/>
      <c r="H29" s="485"/>
      <c r="I29" s="573"/>
    </row>
    <row r="30" spans="1:9" s="433" customFormat="1" ht="55.5" customHeight="1">
      <c r="A30" s="427"/>
      <c r="B30" s="1446"/>
      <c r="C30" s="64">
        <v>2010</v>
      </c>
      <c r="D30" s="65" t="s">
        <v>502</v>
      </c>
      <c r="E30" s="930">
        <f>E31+E32</f>
        <v>27326</v>
      </c>
      <c r="F30" s="930">
        <f>F31+F32</f>
        <v>21326</v>
      </c>
      <c r="G30" s="484">
        <f>F30/E30</f>
        <v>0.7804288955573446</v>
      </c>
      <c r="H30" s="718">
        <f>SUM(H31:H32)</f>
        <v>21326</v>
      </c>
      <c r="I30" s="718">
        <f>SUM(I31:I32)</f>
        <v>0</v>
      </c>
    </row>
    <row r="31" spans="1:9" s="439" customFormat="1" ht="12.75">
      <c r="A31" s="436"/>
      <c r="B31" s="437"/>
      <c r="C31" s="1447"/>
      <c r="D31" s="430" t="s">
        <v>838</v>
      </c>
      <c r="E31" s="488">
        <v>27056</v>
      </c>
      <c r="F31" s="488">
        <v>21056</v>
      </c>
      <c r="G31" s="1448">
        <f>F31/E31</f>
        <v>0.7782377291543465</v>
      </c>
      <c r="H31" s="490">
        <v>21056</v>
      </c>
      <c r="I31" s="574">
        <v>0</v>
      </c>
    </row>
    <row r="32" spans="1:9" s="439" customFormat="1" ht="12.75">
      <c r="A32" s="436"/>
      <c r="B32" s="437"/>
      <c r="C32" s="444"/>
      <c r="D32" s="430" t="s">
        <v>839</v>
      </c>
      <c r="E32" s="488">
        <v>270</v>
      </c>
      <c r="F32" s="488">
        <v>270</v>
      </c>
      <c r="G32" s="1448">
        <f>F32/E32</f>
        <v>1</v>
      </c>
      <c r="H32" s="490">
        <v>270</v>
      </c>
      <c r="I32" s="574">
        <v>0</v>
      </c>
    </row>
    <row r="33" spans="1:9" s="61" customFormat="1" ht="12.75">
      <c r="A33" s="440"/>
      <c r="B33" s="57"/>
      <c r="C33" s="48"/>
      <c r="D33" s="491" t="s">
        <v>154</v>
      </c>
      <c r="E33" s="492">
        <f>E26+E30</f>
        <v>78784</v>
      </c>
      <c r="F33" s="492">
        <f>F26+F30</f>
        <v>72784</v>
      </c>
      <c r="G33" s="493">
        <f>F33/E33</f>
        <v>0.923842404549147</v>
      </c>
      <c r="H33" s="494">
        <f>H26+H30</f>
        <v>72784</v>
      </c>
      <c r="I33" s="575">
        <f>SUM(I25:I26)</f>
        <v>0</v>
      </c>
    </row>
    <row r="34" spans="1:9" s="9" customFormat="1" ht="12.75">
      <c r="A34" s="441"/>
      <c r="B34" s="72"/>
      <c r="C34" s="46"/>
      <c r="D34" s="354"/>
      <c r="E34" s="355"/>
      <c r="F34" s="355"/>
      <c r="G34" s="356"/>
      <c r="H34" s="357"/>
      <c r="I34" s="576"/>
    </row>
    <row r="35" spans="1:9" ht="12.75">
      <c r="A35" s="499">
        <v>751</v>
      </c>
      <c r="B35" s="481"/>
      <c r="C35" s="64"/>
      <c r="D35" s="479" t="s">
        <v>155</v>
      </c>
      <c r="E35" s="56"/>
      <c r="F35" s="56"/>
      <c r="G35" s="54"/>
      <c r="H35" s="62"/>
      <c r="I35" s="577"/>
    </row>
    <row r="36" spans="1:9" ht="12.75">
      <c r="A36" s="472"/>
      <c r="B36" s="481"/>
      <c r="C36" s="64"/>
      <c r="D36" s="479" t="s">
        <v>156</v>
      </c>
      <c r="E36" s="56"/>
      <c r="F36" s="56"/>
      <c r="G36" s="54"/>
      <c r="H36" s="62"/>
      <c r="I36" s="577"/>
    </row>
    <row r="37" spans="1:9" ht="15.75" customHeight="1">
      <c r="A37" s="472"/>
      <c r="B37" s="64">
        <v>75101</v>
      </c>
      <c r="C37" s="64"/>
      <c r="D37" s="482" t="s">
        <v>155</v>
      </c>
      <c r="E37" s="56"/>
      <c r="F37" s="56"/>
      <c r="G37" s="54"/>
      <c r="H37" s="63"/>
      <c r="I37" s="577"/>
    </row>
    <row r="38" spans="1:9" ht="52.5">
      <c r="A38" s="1121"/>
      <c r="B38" s="925"/>
      <c r="C38" s="64">
        <v>2010</v>
      </c>
      <c r="D38" s="65" t="s">
        <v>502</v>
      </c>
      <c r="E38" s="483">
        <f>SUM(E39)</f>
        <v>3486</v>
      </c>
      <c r="F38" s="483">
        <f>SUM(F39)</f>
        <v>3486</v>
      </c>
      <c r="G38" s="484">
        <f>F38/E38</f>
        <v>1</v>
      </c>
      <c r="H38" s="485">
        <f>H39</f>
        <v>3486</v>
      </c>
      <c r="I38" s="573">
        <v>0</v>
      </c>
    </row>
    <row r="39" spans="1:9" s="439" customFormat="1" ht="12">
      <c r="A39" s="1122"/>
      <c r="B39" s="923"/>
      <c r="C39" s="500"/>
      <c r="D39" s="501" t="s">
        <v>540</v>
      </c>
      <c r="E39" s="488">
        <v>3486</v>
      </c>
      <c r="F39" s="488">
        <v>3486</v>
      </c>
      <c r="G39" s="489">
        <f>F39/E39</f>
        <v>1</v>
      </c>
      <c r="H39" s="490">
        <v>3486</v>
      </c>
      <c r="I39" s="574">
        <v>0</v>
      </c>
    </row>
    <row r="40" spans="1:9" s="439" customFormat="1" ht="12">
      <c r="A40" s="1122"/>
      <c r="B40" s="927"/>
      <c r="C40" s="927"/>
      <c r="D40" s="924"/>
      <c r="E40" s="488"/>
      <c r="F40" s="488"/>
      <c r="G40" s="489"/>
      <c r="H40" s="490"/>
      <c r="I40" s="574"/>
    </row>
    <row r="41" spans="1:9" s="433" customFormat="1" ht="12.75">
      <c r="A41" s="1123"/>
      <c r="B41" s="945">
        <v>75107</v>
      </c>
      <c r="C41" s="945"/>
      <c r="D41" s="946" t="s">
        <v>653</v>
      </c>
      <c r="E41" s="947"/>
      <c r="F41" s="947"/>
      <c r="G41" s="948"/>
      <c r="H41" s="949"/>
      <c r="I41" s="950"/>
    </row>
    <row r="42" spans="1:9" s="433" customFormat="1" ht="52.5">
      <c r="A42" s="1124"/>
      <c r="B42" s="926"/>
      <c r="C42" s="926">
        <v>2010</v>
      </c>
      <c r="D42" s="65" t="s">
        <v>502</v>
      </c>
      <c r="E42" s="930">
        <f>SUM(E43:E43)</f>
        <v>98952</v>
      </c>
      <c r="F42" s="930">
        <f>SUM(F43:F43)</f>
        <v>95792.2</v>
      </c>
      <c r="G42" s="489">
        <f>F42/E42</f>
        <v>0.9680673457838144</v>
      </c>
      <c r="H42" s="718">
        <f>SUM(H43:H43)</f>
        <v>95792.2</v>
      </c>
      <c r="I42" s="719">
        <v>0</v>
      </c>
    </row>
    <row r="43" spans="1:9" s="439" customFormat="1" ht="12">
      <c r="A43" s="1122"/>
      <c r="B43" s="927"/>
      <c r="C43" s="927"/>
      <c r="D43" s="924" t="s">
        <v>654</v>
      </c>
      <c r="E43" s="488">
        <v>98952</v>
      </c>
      <c r="F43" s="488">
        <v>95792.2</v>
      </c>
      <c r="G43" s="489">
        <f>F43/E43</f>
        <v>0.9680673457838144</v>
      </c>
      <c r="H43" s="490">
        <v>95792.2</v>
      </c>
      <c r="I43" s="574">
        <v>0</v>
      </c>
    </row>
    <row r="44" spans="1:9" s="433" customFormat="1" ht="12.75" hidden="1">
      <c r="A44" s="1124"/>
      <c r="B44" s="926">
        <v>75113</v>
      </c>
      <c r="C44" s="926"/>
      <c r="D44" s="933" t="s">
        <v>581</v>
      </c>
      <c r="E44" s="930"/>
      <c r="F44" s="930"/>
      <c r="G44" s="931"/>
      <c r="H44" s="718"/>
      <c r="I44" s="719"/>
    </row>
    <row r="45" spans="1:9" s="433" customFormat="1" ht="52.5" hidden="1">
      <c r="A45" s="1124"/>
      <c r="B45" s="926"/>
      <c r="C45" s="926">
        <v>2010</v>
      </c>
      <c r="D45" s="65" t="s">
        <v>502</v>
      </c>
      <c r="E45" s="930">
        <f>E46</f>
        <v>0</v>
      </c>
      <c r="F45" s="930">
        <f>F46</f>
        <v>0</v>
      </c>
      <c r="G45" s="489" t="e">
        <f>F45/E45</f>
        <v>#DIV/0!</v>
      </c>
      <c r="H45" s="718">
        <f>H46</f>
        <v>0</v>
      </c>
      <c r="I45" s="719">
        <f>I46</f>
        <v>0</v>
      </c>
    </row>
    <row r="46" spans="1:9" s="439" customFormat="1" ht="12" hidden="1">
      <c r="A46" s="1122"/>
      <c r="B46" s="927"/>
      <c r="C46" s="927"/>
      <c r="D46" s="924" t="s">
        <v>582</v>
      </c>
      <c r="E46" s="488">
        <v>0</v>
      </c>
      <c r="F46" s="488">
        <v>0</v>
      </c>
      <c r="G46" s="489" t="e">
        <f>F46/E46</f>
        <v>#DIV/0!</v>
      </c>
      <c r="H46" s="490">
        <v>0</v>
      </c>
      <c r="I46" s="574">
        <v>0</v>
      </c>
    </row>
    <row r="47" spans="1:9" s="433" customFormat="1" ht="12" hidden="1">
      <c r="A47" s="1124"/>
      <c r="B47" s="928"/>
      <c r="C47" s="928"/>
      <c r="D47" s="929"/>
      <c r="E47" s="930"/>
      <c r="F47" s="930"/>
      <c r="G47" s="931"/>
      <c r="H47" s="718"/>
      <c r="I47" s="719"/>
    </row>
    <row r="48" spans="1:9" s="433" customFormat="1" ht="12" hidden="1">
      <c r="A48" s="1124"/>
      <c r="B48" s="928"/>
      <c r="C48" s="928"/>
      <c r="D48" s="929"/>
      <c r="E48" s="930"/>
      <c r="F48" s="930"/>
      <c r="G48" s="931"/>
      <c r="H48" s="718"/>
      <c r="I48" s="719"/>
    </row>
    <row r="49" spans="1:9" s="433" customFormat="1" ht="12">
      <c r="A49" s="1125"/>
      <c r="B49" s="932"/>
      <c r="C49" s="932"/>
      <c r="D49" s="929"/>
      <c r="E49" s="930"/>
      <c r="F49" s="930"/>
      <c r="G49" s="931"/>
      <c r="H49" s="718"/>
      <c r="I49" s="719"/>
    </row>
    <row r="50" spans="1:9" s="9" customFormat="1" ht="12.75">
      <c r="A50" s="434"/>
      <c r="B50" s="48"/>
      <c r="C50" s="48"/>
      <c r="D50" s="58" t="s">
        <v>157</v>
      </c>
      <c r="E50" s="59">
        <f>E38+E42+E45</f>
        <v>102438</v>
      </c>
      <c r="F50" s="59">
        <f>F38+F42+F45</f>
        <v>99278.2</v>
      </c>
      <c r="G50" s="66">
        <f>F50/E50</f>
        <v>0.969154024873582</v>
      </c>
      <c r="H50" s="60">
        <f>H45+H42+H38</f>
        <v>99278.2</v>
      </c>
      <c r="I50" s="578">
        <v>0</v>
      </c>
    </row>
    <row r="51" spans="1:9" s="9" customFormat="1" ht="12.75">
      <c r="A51" s="445"/>
      <c r="B51" s="46"/>
      <c r="C51" s="46"/>
      <c r="D51" s="354"/>
      <c r="E51" s="355"/>
      <c r="F51" s="355"/>
      <c r="G51" s="358"/>
      <c r="H51" s="357"/>
      <c r="I51" s="576"/>
    </row>
    <row r="52" spans="1:9" s="9" customFormat="1" ht="12.75">
      <c r="A52" s="472">
        <v>752</v>
      </c>
      <c r="B52" s="64"/>
      <c r="C52" s="64"/>
      <c r="D52" s="479" t="s">
        <v>23</v>
      </c>
      <c r="E52" s="67"/>
      <c r="F52" s="67"/>
      <c r="G52" s="68"/>
      <c r="H52" s="69"/>
      <c r="I52" s="579"/>
    </row>
    <row r="53" spans="1:9" s="9" customFormat="1" ht="12.75">
      <c r="A53" s="472"/>
      <c r="B53" s="726">
        <v>75212</v>
      </c>
      <c r="C53" s="726"/>
      <c r="D53" s="504" t="s">
        <v>158</v>
      </c>
      <c r="E53" s="943"/>
      <c r="F53" s="943"/>
      <c r="G53" s="944"/>
      <c r="H53" s="943"/>
      <c r="I53" s="586"/>
    </row>
    <row r="54" spans="1:9" s="9" customFormat="1" ht="52.5">
      <c r="A54" s="472"/>
      <c r="B54" s="64"/>
      <c r="C54" s="64">
        <v>2010</v>
      </c>
      <c r="D54" s="65" t="s">
        <v>502</v>
      </c>
      <c r="E54" s="483">
        <f>SUM(E55)</f>
        <v>300</v>
      </c>
      <c r="F54" s="483">
        <f>SUM(F55)</f>
        <v>300</v>
      </c>
      <c r="G54" s="502">
        <f>F54/E54</f>
        <v>1</v>
      </c>
      <c r="H54" s="485">
        <f>SUM(H55)</f>
        <v>300</v>
      </c>
      <c r="I54" s="580">
        <v>0</v>
      </c>
    </row>
    <row r="55" spans="1:9" s="446" customFormat="1" ht="12.75">
      <c r="A55" s="436"/>
      <c r="B55" s="443"/>
      <c r="C55" s="438"/>
      <c r="D55" s="430" t="s">
        <v>391</v>
      </c>
      <c r="E55" s="488">
        <v>300</v>
      </c>
      <c r="F55" s="488">
        <v>300</v>
      </c>
      <c r="G55" s="1445">
        <f>F55/E55</f>
        <v>1</v>
      </c>
      <c r="H55" s="490">
        <v>300</v>
      </c>
      <c r="I55" s="581">
        <v>0</v>
      </c>
    </row>
    <row r="56" spans="1:9" s="71" customFormat="1" ht="12.75">
      <c r="A56" s="447"/>
      <c r="B56" s="70"/>
      <c r="C56" s="70"/>
      <c r="D56" s="491" t="s">
        <v>159</v>
      </c>
      <c r="E56" s="492">
        <f>SUM(E54)</f>
        <v>300</v>
      </c>
      <c r="F56" s="492">
        <f>SUM(F54)</f>
        <v>300</v>
      </c>
      <c r="G56" s="1148" t="s">
        <v>17</v>
      </c>
      <c r="H56" s="492">
        <f>H54</f>
        <v>300</v>
      </c>
      <c r="I56" s="575">
        <v>0</v>
      </c>
    </row>
    <row r="57" spans="1:9" s="71" customFormat="1" ht="12.75" hidden="1">
      <c r="A57" s="448"/>
      <c r="B57" s="35"/>
      <c r="C57" s="35"/>
      <c r="D57" s="49"/>
      <c r="E57" s="67"/>
      <c r="F57" s="67"/>
      <c r="G57" s="1147"/>
      <c r="H57" s="67"/>
      <c r="I57" s="579"/>
    </row>
    <row r="58" spans="1:9" ht="12.75" hidden="1">
      <c r="A58" s="425">
        <v>754</v>
      </c>
      <c r="B58" s="35"/>
      <c r="C58" s="35"/>
      <c r="D58" s="479" t="s">
        <v>160</v>
      </c>
      <c r="E58" s="56"/>
      <c r="F58" s="365"/>
      <c r="G58" s="366"/>
      <c r="H58" s="364"/>
      <c r="I58" s="572"/>
    </row>
    <row r="59" spans="1:9" ht="17.25" customHeight="1" hidden="1">
      <c r="A59" s="425"/>
      <c r="B59" s="449">
        <v>75414</v>
      </c>
      <c r="C59" s="449"/>
      <c r="D59" s="504" t="s">
        <v>161</v>
      </c>
      <c r="E59" s="505"/>
      <c r="F59" s="506"/>
      <c r="G59" s="507"/>
      <c r="H59" s="508"/>
      <c r="I59" s="582"/>
    </row>
    <row r="60" spans="1:9" ht="52.5" hidden="1">
      <c r="A60" s="442"/>
      <c r="B60" s="34"/>
      <c r="C60" s="64">
        <v>2010</v>
      </c>
      <c r="D60" s="65" t="s">
        <v>502</v>
      </c>
      <c r="E60" s="485">
        <f>SUM(E61)</f>
        <v>0</v>
      </c>
      <c r="F60" s="485">
        <f>SUM(F61)</f>
        <v>0</v>
      </c>
      <c r="G60" s="502" t="e">
        <f>F60/E60</f>
        <v>#DIV/0!</v>
      </c>
      <c r="H60" s="480">
        <f>SUM(H61)</f>
        <v>0</v>
      </c>
      <c r="I60" s="583">
        <v>0</v>
      </c>
    </row>
    <row r="61" spans="1:9" s="439" customFormat="1" ht="12" hidden="1">
      <c r="A61" s="450"/>
      <c r="B61" s="451"/>
      <c r="C61" s="438"/>
      <c r="D61" s="430" t="s">
        <v>392</v>
      </c>
      <c r="E61" s="490">
        <v>0</v>
      </c>
      <c r="F61" s="490">
        <v>0</v>
      </c>
      <c r="G61" s="503" t="e">
        <f>F61/E61</f>
        <v>#DIV/0!</v>
      </c>
      <c r="H61" s="509">
        <v>0</v>
      </c>
      <c r="I61" s="584">
        <v>0</v>
      </c>
    </row>
    <row r="62" spans="1:9" s="9" customFormat="1" ht="12.75" hidden="1">
      <c r="A62" s="452"/>
      <c r="B62" s="453"/>
      <c r="C62" s="454"/>
      <c r="D62" s="491" t="s">
        <v>162</v>
      </c>
      <c r="E62" s="492">
        <f>SUM(E60:E60)</f>
        <v>0</v>
      </c>
      <c r="F62" s="492">
        <f>SUM(F60:F60)</f>
        <v>0</v>
      </c>
      <c r="G62" s="493" t="e">
        <f>F62/E62</f>
        <v>#DIV/0!</v>
      </c>
      <c r="H62" s="498">
        <f>SUM(H60:H60)</f>
        <v>0</v>
      </c>
      <c r="I62" s="575">
        <f>SUM(I60:I60)</f>
        <v>0</v>
      </c>
    </row>
    <row r="63" spans="1:9" s="9" customFormat="1" ht="12.75">
      <c r="A63" s="425"/>
      <c r="B63" s="55"/>
      <c r="C63" s="55"/>
      <c r="D63" s="49"/>
      <c r="E63" s="67"/>
      <c r="F63" s="67"/>
      <c r="G63" s="344"/>
      <c r="H63" s="345"/>
      <c r="I63" s="579"/>
    </row>
    <row r="64" spans="1:9" s="71" customFormat="1" ht="12.75">
      <c r="A64" s="510">
        <v>801</v>
      </c>
      <c r="B64" s="511"/>
      <c r="C64" s="511"/>
      <c r="D64" s="479" t="s">
        <v>187</v>
      </c>
      <c r="E64" s="67"/>
      <c r="F64" s="67"/>
      <c r="G64" s="344"/>
      <c r="H64" s="345"/>
      <c r="I64" s="579"/>
    </row>
    <row r="65" spans="1:9" s="446" customFormat="1" ht="12">
      <c r="A65" s="486"/>
      <c r="B65" s="500"/>
      <c r="C65" s="500"/>
      <c r="D65" s="501"/>
      <c r="E65" s="628"/>
      <c r="F65" s="628"/>
      <c r="G65" s="629"/>
      <c r="H65" s="626"/>
      <c r="I65" s="637"/>
    </row>
    <row r="66" spans="1:9" s="312" customFormat="1" ht="26.25">
      <c r="A66" s="472"/>
      <c r="B66" s="726">
        <v>80153</v>
      </c>
      <c r="C66" s="726"/>
      <c r="D66" s="941" t="s">
        <v>515</v>
      </c>
      <c r="E66" s="506"/>
      <c r="F66" s="506"/>
      <c r="G66" s="507"/>
      <c r="H66" s="508"/>
      <c r="I66" s="582"/>
    </row>
    <row r="67" spans="1:9" s="312" customFormat="1" ht="52.5">
      <c r="A67" s="472"/>
      <c r="B67" s="481"/>
      <c r="C67" s="64">
        <v>2010</v>
      </c>
      <c r="D67" s="65" t="s">
        <v>502</v>
      </c>
      <c r="E67" s="483">
        <f>E68</f>
        <v>149510.04</v>
      </c>
      <c r="F67" s="483">
        <f>F68</f>
        <v>147525.81</v>
      </c>
      <c r="G67" s="484">
        <f>F67/E67</f>
        <v>0.9867284498084543</v>
      </c>
      <c r="H67" s="480">
        <f>H68</f>
        <v>147525.81</v>
      </c>
      <c r="I67" s="573">
        <v>0</v>
      </c>
    </row>
    <row r="68" spans="1:9" s="446" customFormat="1" ht="14.25" customHeight="1">
      <c r="A68" s="455"/>
      <c r="B68" s="625"/>
      <c r="C68" s="636"/>
      <c r="D68" s="712" t="s">
        <v>516</v>
      </c>
      <c r="E68" s="519">
        <v>149510.04</v>
      </c>
      <c r="F68" s="519">
        <v>147525.81</v>
      </c>
      <c r="G68" s="627">
        <f>F68/E68</f>
        <v>0.9867284498084543</v>
      </c>
      <c r="H68" s="518">
        <v>147525.81</v>
      </c>
      <c r="I68" s="585">
        <v>0</v>
      </c>
    </row>
    <row r="69" spans="1:9" s="71" customFormat="1" ht="12.75">
      <c r="A69" s="630"/>
      <c r="B69" s="631"/>
      <c r="C69" s="632"/>
      <c r="D69" s="633" t="s">
        <v>333</v>
      </c>
      <c r="E69" s="634">
        <f>E67</f>
        <v>149510.04</v>
      </c>
      <c r="F69" s="634">
        <f>F67</f>
        <v>147525.81</v>
      </c>
      <c r="G69" s="1457">
        <f>F69/E69*100</f>
        <v>98.67284498084543</v>
      </c>
      <c r="H69" s="634">
        <f>H67</f>
        <v>147525.81</v>
      </c>
      <c r="I69" s="635">
        <v>0</v>
      </c>
    </row>
    <row r="70" spans="1:9" s="71" customFormat="1" ht="12.75">
      <c r="A70" s="448"/>
      <c r="B70" s="526"/>
      <c r="C70" s="525"/>
      <c r="D70" s="524"/>
      <c r="E70" s="523"/>
      <c r="F70" s="523"/>
      <c r="G70" s="522"/>
      <c r="H70" s="521"/>
      <c r="I70" s="586"/>
    </row>
    <row r="71" spans="1:9" ht="12.75">
      <c r="A71" s="472">
        <v>852</v>
      </c>
      <c r="B71" s="481"/>
      <c r="C71" s="481"/>
      <c r="D71" s="479" t="s">
        <v>163</v>
      </c>
      <c r="E71" s="56"/>
      <c r="F71" s="56"/>
      <c r="G71" s="54"/>
      <c r="H71" s="52"/>
      <c r="I71" s="572"/>
    </row>
    <row r="72" spans="1:9" s="433" customFormat="1" ht="12" hidden="1">
      <c r="A72" s="713"/>
      <c r="B72" s="714">
        <v>85215</v>
      </c>
      <c r="C72" s="715"/>
      <c r="D72" s="720" t="s">
        <v>309</v>
      </c>
      <c r="E72" s="716"/>
      <c r="F72" s="716"/>
      <c r="G72" s="717"/>
      <c r="H72" s="718"/>
      <c r="I72" s="719"/>
    </row>
    <row r="73" spans="1:9" s="433" customFormat="1" ht="52.5" hidden="1">
      <c r="A73" s="713"/>
      <c r="B73" s="714"/>
      <c r="C73" s="715">
        <v>2010</v>
      </c>
      <c r="D73" s="47" t="s">
        <v>502</v>
      </c>
      <c r="E73" s="716">
        <f>SUM(E74)</f>
        <v>0</v>
      </c>
      <c r="F73" s="716">
        <f>SUM(F74)</f>
        <v>0</v>
      </c>
      <c r="G73" s="717" t="e">
        <f>F73/E73</f>
        <v>#DIV/0!</v>
      </c>
      <c r="H73" s="718">
        <f>SUM(H74)</f>
        <v>0</v>
      </c>
      <c r="I73" s="719"/>
    </row>
    <row r="74" spans="1:9" s="439" customFormat="1" ht="26.25" hidden="1">
      <c r="A74" s="514"/>
      <c r="B74" s="487"/>
      <c r="C74" s="444"/>
      <c r="D74" s="721" t="s">
        <v>517</v>
      </c>
      <c r="E74" s="509">
        <v>0</v>
      </c>
      <c r="F74" s="509">
        <v>0</v>
      </c>
      <c r="G74" s="503" t="e">
        <f>F74/E74</f>
        <v>#DIV/0!</v>
      </c>
      <c r="H74" s="490">
        <v>0</v>
      </c>
      <c r="I74" s="574"/>
    </row>
    <row r="75" spans="1:9" s="439" customFormat="1" ht="12" hidden="1">
      <c r="A75" s="514"/>
      <c r="B75" s="487"/>
      <c r="C75" s="444"/>
      <c r="D75" s="430"/>
      <c r="E75" s="509"/>
      <c r="F75" s="509"/>
      <c r="G75" s="503"/>
      <c r="H75" s="490"/>
      <c r="I75" s="574"/>
    </row>
    <row r="76" spans="1:9" ht="12.75">
      <c r="A76" s="499"/>
      <c r="B76" s="481">
        <v>85219</v>
      </c>
      <c r="C76" s="64"/>
      <c r="D76" s="73" t="s">
        <v>164</v>
      </c>
      <c r="E76" s="480"/>
      <c r="F76" s="480"/>
      <c r="G76" s="502"/>
      <c r="H76" s="485"/>
      <c r="I76" s="573"/>
    </row>
    <row r="77" spans="1:9" ht="52.5">
      <c r="A77" s="499"/>
      <c r="B77" s="481"/>
      <c r="C77" s="64">
        <v>2010</v>
      </c>
      <c r="D77" s="65" t="s">
        <v>502</v>
      </c>
      <c r="E77" s="480">
        <f>SUM(E78)</f>
        <v>18879</v>
      </c>
      <c r="F77" s="480">
        <f>SUM(F78)</f>
        <v>18871</v>
      </c>
      <c r="G77" s="502">
        <f>F77/E77</f>
        <v>0.9995762487419885</v>
      </c>
      <c r="H77" s="485">
        <f>SUM(H78)</f>
        <v>18871</v>
      </c>
      <c r="I77" s="573">
        <v>0</v>
      </c>
    </row>
    <row r="78" spans="1:9" s="439" customFormat="1" ht="12">
      <c r="A78" s="514"/>
      <c r="B78" s="487"/>
      <c r="C78" s="444"/>
      <c r="D78" s="430" t="s">
        <v>393</v>
      </c>
      <c r="E78" s="509">
        <v>18879</v>
      </c>
      <c r="F78" s="509">
        <v>18871</v>
      </c>
      <c r="G78" s="503">
        <f>F78/E78</f>
        <v>0.9995762487419885</v>
      </c>
      <c r="H78" s="490">
        <v>18871</v>
      </c>
      <c r="I78" s="574">
        <v>0</v>
      </c>
    </row>
    <row r="79" spans="1:9" ht="12.75" hidden="1">
      <c r="A79" s="499"/>
      <c r="B79" s="481">
        <v>85278</v>
      </c>
      <c r="C79" s="64"/>
      <c r="D79" s="73" t="s">
        <v>394</v>
      </c>
      <c r="E79" s="480"/>
      <c r="F79" s="480"/>
      <c r="G79" s="503" t="e">
        <f aca="true" t="shared" si="0" ref="G79:G92">F79/E79</f>
        <v>#DIV/0!</v>
      </c>
      <c r="H79" s="485"/>
      <c r="I79" s="573"/>
    </row>
    <row r="80" spans="1:9" ht="39" hidden="1">
      <c r="A80" s="499"/>
      <c r="B80" s="481"/>
      <c r="C80" s="64">
        <v>2010</v>
      </c>
      <c r="D80" s="65" t="s">
        <v>389</v>
      </c>
      <c r="E80" s="480">
        <v>0</v>
      </c>
      <c r="F80" s="480">
        <v>0</v>
      </c>
      <c r="G80" s="503" t="e">
        <f t="shared" si="0"/>
        <v>#DIV/0!</v>
      </c>
      <c r="H80" s="485">
        <v>0</v>
      </c>
      <c r="I80" s="573">
        <v>0</v>
      </c>
    </row>
    <row r="81" spans="1:9" s="439" customFormat="1" ht="29.25" customHeight="1" hidden="1">
      <c r="A81" s="514"/>
      <c r="B81" s="487"/>
      <c r="C81" s="444"/>
      <c r="D81" s="430" t="s">
        <v>395</v>
      </c>
      <c r="E81" s="509">
        <v>0</v>
      </c>
      <c r="F81" s="509">
        <v>0</v>
      </c>
      <c r="G81" s="503" t="e">
        <f t="shared" si="0"/>
        <v>#DIV/0!</v>
      </c>
      <c r="H81" s="490">
        <v>0</v>
      </c>
      <c r="I81" s="574">
        <v>0</v>
      </c>
    </row>
    <row r="82" spans="1:9" s="439" customFormat="1" ht="12" hidden="1">
      <c r="A82" s="514"/>
      <c r="B82" s="487"/>
      <c r="C82" s="444"/>
      <c r="D82" s="430"/>
      <c r="E82" s="509"/>
      <c r="F82" s="509"/>
      <c r="G82" s="503" t="e">
        <f t="shared" si="0"/>
        <v>#DIV/0!</v>
      </c>
      <c r="H82" s="490"/>
      <c r="I82" s="574"/>
    </row>
    <row r="83" spans="1:9" s="439" customFormat="1" ht="12" hidden="1">
      <c r="A83" s="512"/>
      <c r="B83" s="515"/>
      <c r="C83" s="515"/>
      <c r="D83" s="456"/>
      <c r="E83" s="518"/>
      <c r="F83" s="518"/>
      <c r="G83" s="503" t="e">
        <f t="shared" si="0"/>
        <v>#DIV/0!</v>
      </c>
      <c r="H83" s="519"/>
      <c r="I83" s="585"/>
    </row>
    <row r="84" spans="1:9" ht="12.75" hidden="1">
      <c r="A84" s="589"/>
      <c r="B84" s="590">
        <v>85295</v>
      </c>
      <c r="C84" s="590"/>
      <c r="D84" s="591" t="s">
        <v>150</v>
      </c>
      <c r="E84" s="592"/>
      <c r="F84" s="592"/>
      <c r="G84" s="503" t="e">
        <f t="shared" si="0"/>
        <v>#DIV/0!</v>
      </c>
      <c r="H84" s="592"/>
      <c r="I84" s="593"/>
    </row>
    <row r="85" spans="1:9" ht="39" hidden="1">
      <c r="A85" s="472"/>
      <c r="B85" s="481"/>
      <c r="C85" s="64">
        <v>2010</v>
      </c>
      <c r="D85" s="65" t="s">
        <v>389</v>
      </c>
      <c r="E85" s="469">
        <f>SUM(E89)</f>
        <v>0</v>
      </c>
      <c r="F85" s="469">
        <f>SUM(F89)</f>
        <v>0</v>
      </c>
      <c r="G85" s="503" t="e">
        <f t="shared" si="0"/>
        <v>#DIV/0!</v>
      </c>
      <c r="H85" s="485">
        <f>SUM(H89)</f>
        <v>0</v>
      </c>
      <c r="I85" s="573">
        <v>0</v>
      </c>
    </row>
    <row r="86" spans="1:9" ht="12.75" hidden="1">
      <c r="A86" s="425"/>
      <c r="B86" s="55">
        <v>85295</v>
      </c>
      <c r="C86" s="43"/>
      <c r="D86" s="482" t="s">
        <v>150</v>
      </c>
      <c r="E86" s="483"/>
      <c r="F86" s="483"/>
      <c r="G86" s="503" t="e">
        <f t="shared" si="0"/>
        <v>#DIV/0!</v>
      </c>
      <c r="H86" s="480"/>
      <c r="I86" s="573"/>
    </row>
    <row r="87" spans="1:9" ht="12.75" hidden="1">
      <c r="A87" s="425"/>
      <c r="B87" s="55"/>
      <c r="C87" s="43">
        <v>2010</v>
      </c>
      <c r="D87" s="516" t="s">
        <v>165</v>
      </c>
      <c r="E87" s="483"/>
      <c r="F87" s="483"/>
      <c r="G87" s="503" t="e">
        <f t="shared" si="0"/>
        <v>#DIV/0!</v>
      </c>
      <c r="H87" s="480"/>
      <c r="I87" s="573"/>
    </row>
    <row r="88" spans="1:9" ht="12.75" hidden="1">
      <c r="A88" s="425"/>
      <c r="B88" s="55"/>
      <c r="C88" s="43"/>
      <c r="D88" s="516" t="s">
        <v>166</v>
      </c>
      <c r="E88" s="483"/>
      <c r="F88" s="483"/>
      <c r="G88" s="503" t="e">
        <f t="shared" si="0"/>
        <v>#DIV/0!</v>
      </c>
      <c r="H88" s="480"/>
      <c r="I88" s="573">
        <v>0</v>
      </c>
    </row>
    <row r="89" spans="1:9" s="439" customFormat="1" ht="12" hidden="1">
      <c r="A89" s="436"/>
      <c r="B89" s="437"/>
      <c r="C89" s="443"/>
      <c r="D89" s="517" t="s">
        <v>396</v>
      </c>
      <c r="E89" s="488">
        <v>0</v>
      </c>
      <c r="F89" s="488">
        <v>0</v>
      </c>
      <c r="G89" s="503" t="e">
        <f t="shared" si="0"/>
        <v>#DIV/0!</v>
      </c>
      <c r="H89" s="509">
        <v>0</v>
      </c>
      <c r="I89" s="574">
        <v>0</v>
      </c>
    </row>
    <row r="90" spans="1:9" s="439" customFormat="1" ht="24" hidden="1">
      <c r="A90" s="436"/>
      <c r="B90" s="437"/>
      <c r="C90" s="443"/>
      <c r="D90" s="430" t="s">
        <v>397</v>
      </c>
      <c r="E90" s="488">
        <v>0</v>
      </c>
      <c r="F90" s="488">
        <v>0</v>
      </c>
      <c r="G90" s="503" t="e">
        <f t="shared" si="0"/>
        <v>#DIV/0!</v>
      </c>
      <c r="H90" s="509">
        <v>0</v>
      </c>
      <c r="I90" s="574">
        <v>0</v>
      </c>
    </row>
    <row r="91" spans="1:9" s="439" customFormat="1" ht="12" hidden="1">
      <c r="A91" s="436"/>
      <c r="B91" s="437"/>
      <c r="C91" s="443"/>
      <c r="D91" s="430"/>
      <c r="E91" s="488"/>
      <c r="F91" s="488"/>
      <c r="G91" s="503" t="e">
        <f t="shared" si="0"/>
        <v>#DIV/0!</v>
      </c>
      <c r="H91" s="509"/>
      <c r="I91" s="574"/>
    </row>
    <row r="92" spans="1:9" s="9" customFormat="1" ht="12.75">
      <c r="A92" s="638"/>
      <c r="B92" s="622"/>
      <c r="C92" s="622"/>
      <c r="D92" s="623" t="s">
        <v>167</v>
      </c>
      <c r="E92" s="513">
        <f>E85+E80+E77+E73</f>
        <v>18879</v>
      </c>
      <c r="F92" s="513">
        <f>F85+F80+F77+F73</f>
        <v>18871</v>
      </c>
      <c r="G92" s="624">
        <f t="shared" si="0"/>
        <v>0.9995762487419885</v>
      </c>
      <c r="H92" s="513">
        <f>H85+H80+H77+H73</f>
        <v>18871</v>
      </c>
      <c r="I92" s="1126">
        <f>I85+I80+I77+I73</f>
        <v>0</v>
      </c>
    </row>
    <row r="93" spans="1:9" s="9" customFormat="1" ht="12.75">
      <c r="A93" s="753">
        <v>855</v>
      </c>
      <c r="B93" s="55"/>
      <c r="C93" s="43"/>
      <c r="D93" s="606"/>
      <c r="E93" s="607"/>
      <c r="F93" s="607"/>
      <c r="G93" s="621"/>
      <c r="H93" s="607"/>
      <c r="I93" s="639"/>
    </row>
    <row r="94" spans="1:9" s="9" customFormat="1" ht="12.75">
      <c r="A94" s="472"/>
      <c r="B94" s="481"/>
      <c r="C94" s="481"/>
      <c r="D94" s="479" t="s">
        <v>424</v>
      </c>
      <c r="E94" s="607"/>
      <c r="F94" s="607"/>
      <c r="G94" s="607"/>
      <c r="H94" s="607"/>
      <c r="I94" s="639"/>
    </row>
    <row r="95" spans="1:9" s="9" customFormat="1" ht="12.75">
      <c r="A95" s="472"/>
      <c r="B95" s="55">
        <v>85501</v>
      </c>
      <c r="C95" s="43"/>
      <c r="D95" s="482" t="s">
        <v>431</v>
      </c>
      <c r="E95" s="469"/>
      <c r="F95" s="469"/>
      <c r="G95" s="610"/>
      <c r="H95" s="608"/>
      <c r="I95" s="587"/>
    </row>
    <row r="96" spans="1:9" s="9" customFormat="1" ht="52.5">
      <c r="A96" s="472"/>
      <c r="B96" s="55"/>
      <c r="C96" s="64">
        <v>2060</v>
      </c>
      <c r="D96" s="65" t="s">
        <v>433</v>
      </c>
      <c r="E96" s="469">
        <f>E97</f>
        <v>18920880</v>
      </c>
      <c r="F96" s="469">
        <f>F97</f>
        <v>18920816.5</v>
      </c>
      <c r="G96" s="613">
        <f>F96/E96</f>
        <v>0.9999966439193103</v>
      </c>
      <c r="H96" s="469">
        <f>H97</f>
        <v>18920816.5</v>
      </c>
      <c r="I96" s="587">
        <f>I97</f>
        <v>0</v>
      </c>
    </row>
    <row r="97" spans="1:9" s="9" customFormat="1" ht="12.75">
      <c r="A97" s="472"/>
      <c r="B97" s="55"/>
      <c r="C97" s="43"/>
      <c r="D97" s="516" t="s">
        <v>541</v>
      </c>
      <c r="E97" s="611">
        <v>18920880</v>
      </c>
      <c r="F97" s="611">
        <v>18920816.5</v>
      </c>
      <c r="G97" s="614">
        <f>F97/E97</f>
        <v>0.9999966439193103</v>
      </c>
      <c r="H97" s="612">
        <v>18920816.5</v>
      </c>
      <c r="I97" s="640">
        <v>0</v>
      </c>
    </row>
    <row r="98" spans="1:9" s="9" customFormat="1" ht="12.75">
      <c r="A98" s="472"/>
      <c r="B98" s="55"/>
      <c r="C98" s="43"/>
      <c r="D98" s="516"/>
      <c r="E98" s="611"/>
      <c r="F98" s="616"/>
      <c r="G98" s="614"/>
      <c r="H98" s="612"/>
      <c r="I98" s="640"/>
    </row>
    <row r="99" spans="1:9" s="9" customFormat="1" ht="26.25">
      <c r="A99" s="472"/>
      <c r="B99" s="481">
        <v>85502</v>
      </c>
      <c r="C99" s="43"/>
      <c r="D99" s="73" t="s">
        <v>432</v>
      </c>
      <c r="E99" s="611"/>
      <c r="F99" s="616"/>
      <c r="G99" s="614"/>
      <c r="H99" s="612"/>
      <c r="I99" s="640"/>
    </row>
    <row r="100" spans="1:9" s="9" customFormat="1" ht="52.5">
      <c r="A100" s="472"/>
      <c r="B100" s="55"/>
      <c r="C100" s="64">
        <v>2010</v>
      </c>
      <c r="D100" s="65" t="s">
        <v>502</v>
      </c>
      <c r="E100" s="469">
        <f>E101+E102</f>
        <v>5437248</v>
      </c>
      <c r="F100" s="469">
        <f>F101+F102</f>
        <v>5421682.47</v>
      </c>
      <c r="G100" s="618">
        <f>F100/E100</f>
        <v>0.9971372411190367</v>
      </c>
      <c r="H100" s="610">
        <f>H101+H102</f>
        <v>5421682.47</v>
      </c>
      <c r="I100" s="641">
        <f>I101</f>
        <v>0</v>
      </c>
    </row>
    <row r="101" spans="1:9" s="9" customFormat="1" ht="24">
      <c r="A101" s="472"/>
      <c r="B101" s="55"/>
      <c r="C101" s="43"/>
      <c r="D101" s="430" t="s">
        <v>434</v>
      </c>
      <c r="E101" s="431">
        <v>5429000</v>
      </c>
      <c r="F101" s="617">
        <v>5413434.47</v>
      </c>
      <c r="G101" s="614">
        <f>F101/E101</f>
        <v>0.9971328918769571</v>
      </c>
      <c r="H101" s="615">
        <v>5413434.47</v>
      </c>
      <c r="I101" s="588">
        <v>0</v>
      </c>
    </row>
    <row r="102" spans="1:9" s="9" customFormat="1" ht="24">
      <c r="A102" s="472"/>
      <c r="B102" s="55"/>
      <c r="C102" s="43"/>
      <c r="D102" s="430" t="s">
        <v>655</v>
      </c>
      <c r="E102" s="431">
        <v>8248</v>
      </c>
      <c r="F102" s="617">
        <v>8248</v>
      </c>
      <c r="G102" s="614">
        <f>F102/E102</f>
        <v>1</v>
      </c>
      <c r="H102" s="615">
        <v>8248</v>
      </c>
      <c r="I102" s="588"/>
    </row>
    <row r="103" spans="1:9" s="9" customFormat="1" ht="12.75">
      <c r="A103" s="472"/>
      <c r="B103" s="55"/>
      <c r="C103" s="43"/>
      <c r="D103" s="516"/>
      <c r="E103" s="611"/>
      <c r="F103" s="616"/>
      <c r="G103" s="614"/>
      <c r="H103" s="612"/>
      <c r="I103" s="640"/>
    </row>
    <row r="104" spans="1:9" s="9" customFormat="1" ht="12.75">
      <c r="A104" s="472"/>
      <c r="B104" s="55">
        <v>85503</v>
      </c>
      <c r="C104" s="43"/>
      <c r="D104" s="482" t="s">
        <v>435</v>
      </c>
      <c r="E104" s="611"/>
      <c r="F104" s="616"/>
      <c r="G104" s="614"/>
      <c r="H104" s="612"/>
      <c r="I104" s="640"/>
    </row>
    <row r="105" spans="1:9" s="9" customFormat="1" ht="52.5">
      <c r="A105" s="472"/>
      <c r="B105" s="55"/>
      <c r="C105" s="64">
        <v>2010</v>
      </c>
      <c r="D105" s="65" t="s">
        <v>502</v>
      </c>
      <c r="E105" s="469">
        <f>E106</f>
        <v>525</v>
      </c>
      <c r="F105" s="469">
        <f>F106</f>
        <v>421.45</v>
      </c>
      <c r="G105" s="619">
        <f>F105/E105</f>
        <v>0.8027619047619048</v>
      </c>
      <c r="H105" s="620">
        <f>H106</f>
        <v>421.45</v>
      </c>
      <c r="I105" s="642">
        <f>I106</f>
        <v>0</v>
      </c>
    </row>
    <row r="106" spans="1:9" s="9" customFormat="1" ht="12.75">
      <c r="A106" s="472"/>
      <c r="B106" s="723"/>
      <c r="C106" s="722"/>
      <c r="D106" s="65" t="s">
        <v>436</v>
      </c>
      <c r="E106" s="750">
        <v>525</v>
      </c>
      <c r="F106" s="750">
        <v>421.45</v>
      </c>
      <c r="G106" s="751">
        <f>F106/E106</f>
        <v>0.8027619047619048</v>
      </c>
      <c r="H106" s="750">
        <v>421.45</v>
      </c>
      <c r="I106" s="1127">
        <v>0</v>
      </c>
    </row>
    <row r="107" spans="1:9" s="9" customFormat="1" ht="12.75">
      <c r="A107" s="472"/>
      <c r="B107" s="449"/>
      <c r="C107" s="449"/>
      <c r="D107" s="752"/>
      <c r="E107" s="750"/>
      <c r="F107" s="750"/>
      <c r="G107" s="751"/>
      <c r="H107" s="750"/>
      <c r="I107" s="1127"/>
    </row>
    <row r="108" spans="1:9" s="9" customFormat="1" ht="12.75">
      <c r="A108" s="472"/>
      <c r="B108" s="449">
        <v>85504</v>
      </c>
      <c r="C108" s="449"/>
      <c r="D108" s="941" t="s">
        <v>518</v>
      </c>
      <c r="E108" s="750"/>
      <c r="F108" s="750"/>
      <c r="G108" s="751"/>
      <c r="H108" s="750"/>
      <c r="I108" s="1127"/>
    </row>
    <row r="109" spans="1:9" s="9" customFormat="1" ht="52.5">
      <c r="A109" s="472"/>
      <c r="B109" s="449"/>
      <c r="C109" s="726">
        <v>2010</v>
      </c>
      <c r="D109" s="65" t="s">
        <v>502</v>
      </c>
      <c r="E109" s="610">
        <f>E110</f>
        <v>679830</v>
      </c>
      <c r="F109" s="610">
        <f>F110</f>
        <v>679210</v>
      </c>
      <c r="G109" s="618">
        <f>F109/E109</f>
        <v>0.9990880072959416</v>
      </c>
      <c r="H109" s="620">
        <f>SUM(H110)</f>
        <v>679210</v>
      </c>
      <c r="I109" s="642">
        <f>SUM(I110)</f>
        <v>0</v>
      </c>
    </row>
    <row r="110" spans="1:9" s="728" customFormat="1" ht="12.75">
      <c r="A110" s="472"/>
      <c r="B110" s="727"/>
      <c r="C110" s="727"/>
      <c r="D110" s="934" t="s">
        <v>542</v>
      </c>
      <c r="E110" s="750">
        <v>679830</v>
      </c>
      <c r="F110" s="750">
        <v>679210</v>
      </c>
      <c r="G110" s="614">
        <f>F110/E110</f>
        <v>0.9990880072959416</v>
      </c>
      <c r="H110" s="942">
        <v>679210</v>
      </c>
      <c r="I110" s="1127">
        <v>0</v>
      </c>
    </row>
    <row r="111" spans="1:9" s="728" customFormat="1" ht="12.75">
      <c r="A111" s="472"/>
      <c r="B111" s="727"/>
      <c r="C111" s="727"/>
      <c r="D111" s="934"/>
      <c r="E111" s="750"/>
      <c r="F111" s="750"/>
      <c r="G111" s="751"/>
      <c r="H111" s="750"/>
      <c r="I111" s="1127"/>
    </row>
    <row r="112" spans="1:9" s="312" customFormat="1" ht="66">
      <c r="A112" s="472"/>
      <c r="B112" s="726">
        <v>85513</v>
      </c>
      <c r="C112" s="723"/>
      <c r="D112" s="937" t="s">
        <v>583</v>
      </c>
      <c r="E112" s="610"/>
      <c r="F112" s="610"/>
      <c r="G112" s="618"/>
      <c r="H112" s="610"/>
      <c r="I112" s="642"/>
    </row>
    <row r="113" spans="1:9" s="312" customFormat="1" ht="52.5">
      <c r="A113" s="472"/>
      <c r="B113" s="449"/>
      <c r="C113" s="926">
        <v>2010</v>
      </c>
      <c r="D113" s="938" t="s">
        <v>502</v>
      </c>
      <c r="E113" s="610">
        <f>E114</f>
        <v>106846</v>
      </c>
      <c r="F113" s="610">
        <f>F114</f>
        <v>106553.43</v>
      </c>
      <c r="G113" s="940">
        <f>F113/E113*100</f>
        <v>99.7261759916141</v>
      </c>
      <c r="H113" s="610">
        <f>H114</f>
        <v>106553.43</v>
      </c>
      <c r="I113" s="642">
        <f>I114</f>
        <v>0</v>
      </c>
    </row>
    <row r="114" spans="1:9" s="728" customFormat="1" ht="26.25">
      <c r="A114" s="936"/>
      <c r="B114" s="727"/>
      <c r="C114" s="935"/>
      <c r="D114" s="939" t="s">
        <v>584</v>
      </c>
      <c r="E114" s="730">
        <v>106846</v>
      </c>
      <c r="F114" s="730">
        <v>106553.43</v>
      </c>
      <c r="G114" s="733">
        <f>F114/E114</f>
        <v>0.997261759916141</v>
      </c>
      <c r="H114" s="730">
        <v>106553.43</v>
      </c>
      <c r="I114" s="1128">
        <v>0</v>
      </c>
    </row>
    <row r="115" spans="1:9" s="9" customFormat="1" ht="13.5">
      <c r="A115" s="536"/>
      <c r="B115" s="724"/>
      <c r="C115" s="631"/>
      <c r="D115" s="725" t="s">
        <v>437</v>
      </c>
      <c r="E115" s="729">
        <f>E105+E100+E96+E109+E113</f>
        <v>25145329</v>
      </c>
      <c r="F115" s="729">
        <f>F105+F100+F96+F109+F113</f>
        <v>25128683.85</v>
      </c>
      <c r="G115" s="731">
        <f>F115/E115</f>
        <v>0.9993380420673756</v>
      </c>
      <c r="H115" s="732">
        <f>H105+H100+H96+H109+H113</f>
        <v>25128683.85</v>
      </c>
      <c r="I115" s="1129">
        <f>I105+I100+I96+I109</f>
        <v>0</v>
      </c>
    </row>
    <row r="116" spans="1:9" s="74" customFormat="1" ht="27" customHeight="1" thickBot="1">
      <c r="A116" s="457"/>
      <c r="B116" s="458"/>
      <c r="C116" s="459"/>
      <c r="D116" s="460" t="s">
        <v>168</v>
      </c>
      <c r="E116" s="461">
        <f>E18+E33+E50+E62+E92+E56+E69+E115</f>
        <v>26424262.25</v>
      </c>
      <c r="F116" s="461">
        <f>F18+F33+F50+F62+F92+F56+F69+F115</f>
        <v>26396465.07</v>
      </c>
      <c r="G116" s="609">
        <f>F116/E116</f>
        <v>0.9989480432892691</v>
      </c>
      <c r="H116" s="461">
        <f>H18+H33+H50+H62+H92+H56+H69+H115</f>
        <v>26396465.07</v>
      </c>
      <c r="I116" s="520">
        <f>I18+I33+I50+I62+I92</f>
        <v>0</v>
      </c>
    </row>
    <row r="117" spans="1:9" s="74" customFormat="1" ht="15">
      <c r="A117" s="359"/>
      <c r="B117" s="359"/>
      <c r="C117" s="359"/>
      <c r="D117" s="360"/>
      <c r="E117" s="361"/>
      <c r="F117" s="361"/>
      <c r="G117" s="362"/>
      <c r="H117" s="361"/>
      <c r="I117" s="363"/>
    </row>
    <row r="118" spans="1:9" ht="12.75">
      <c r="A118" s="25"/>
      <c r="B118" s="25"/>
      <c r="C118" s="25"/>
      <c r="D118" s="25"/>
      <c r="E118" s="25"/>
      <c r="F118" s="25"/>
      <c r="G118" s="75"/>
      <c r="H118" s="25"/>
      <c r="I118" s="25"/>
    </row>
    <row r="119" spans="1:10" ht="19.5" customHeight="1">
      <c r="A119" s="25"/>
      <c r="B119" s="1572" t="s">
        <v>840</v>
      </c>
      <c r="C119" s="1572"/>
      <c r="D119" s="1572"/>
      <c r="E119" s="1572"/>
      <c r="F119" s="1572"/>
      <c r="G119" s="1572"/>
      <c r="H119" s="1572"/>
      <c r="I119" s="25"/>
      <c r="J119" s="25"/>
    </row>
    <row r="120" spans="1:10" ht="15.75" customHeight="1" thickBot="1">
      <c r="A120" s="25"/>
      <c r="B120" s="347"/>
      <c r="C120" s="347"/>
      <c r="D120" s="347"/>
      <c r="E120" s="347"/>
      <c r="F120" s="347"/>
      <c r="G120" s="347"/>
      <c r="H120" s="347"/>
      <c r="I120" s="25"/>
      <c r="J120" s="25"/>
    </row>
    <row r="121" spans="1:10" s="76" customFormat="1" ht="119.25" customHeight="1">
      <c r="A121" s="25"/>
      <c r="B121" s="527" t="s">
        <v>169</v>
      </c>
      <c r="C121" s="528" t="s">
        <v>170</v>
      </c>
      <c r="D121" s="528" t="s">
        <v>139</v>
      </c>
      <c r="E121" s="528" t="s">
        <v>39</v>
      </c>
      <c r="F121" s="529" t="s">
        <v>361</v>
      </c>
      <c r="G121" s="529" t="s">
        <v>841</v>
      </c>
      <c r="H121" s="529" t="s">
        <v>360</v>
      </c>
      <c r="I121" s="530" t="s">
        <v>842</v>
      </c>
      <c r="J121" s="25"/>
    </row>
    <row r="122" spans="1:10" s="76" customFormat="1" ht="12.75">
      <c r="A122" s="25"/>
      <c r="B122" s="676">
        <v>1</v>
      </c>
      <c r="C122" s="677">
        <v>2</v>
      </c>
      <c r="D122" s="677">
        <v>3</v>
      </c>
      <c r="E122" s="677">
        <v>4</v>
      </c>
      <c r="F122" s="677">
        <v>5</v>
      </c>
      <c r="G122" s="677">
        <v>6</v>
      </c>
      <c r="H122" s="677">
        <v>7</v>
      </c>
      <c r="I122" s="678">
        <v>8</v>
      </c>
      <c r="J122" s="25"/>
    </row>
    <row r="123" spans="1:10" s="76" customFormat="1" ht="12.75">
      <c r="A123" s="25"/>
      <c r="B123" s="531">
        <v>1</v>
      </c>
      <c r="C123" s="462">
        <v>750</v>
      </c>
      <c r="D123" s="463" t="s">
        <v>171</v>
      </c>
      <c r="E123" s="464" t="s">
        <v>81</v>
      </c>
      <c r="F123" s="465">
        <v>1000</v>
      </c>
      <c r="G123" s="465">
        <v>323.95</v>
      </c>
      <c r="H123" s="465">
        <v>53</v>
      </c>
      <c r="I123" s="532">
        <v>17.05</v>
      </c>
      <c r="J123" s="25"/>
    </row>
    <row r="124" spans="1:10" s="76" customFormat="1" ht="26.25">
      <c r="A124" s="25"/>
      <c r="B124" s="531">
        <v>2</v>
      </c>
      <c r="C124" s="462">
        <v>855</v>
      </c>
      <c r="D124" s="466" t="s">
        <v>438</v>
      </c>
      <c r="E124" s="464" t="s">
        <v>96</v>
      </c>
      <c r="F124" s="465">
        <v>34500</v>
      </c>
      <c r="G124" s="465">
        <v>49859.99</v>
      </c>
      <c r="H124" s="465">
        <v>0</v>
      </c>
      <c r="I124" s="532">
        <v>0</v>
      </c>
      <c r="J124" s="25"/>
    </row>
    <row r="125" spans="1:10" s="76" customFormat="1" ht="26.25">
      <c r="A125" s="25"/>
      <c r="B125" s="531">
        <v>3</v>
      </c>
      <c r="C125" s="462">
        <v>855</v>
      </c>
      <c r="D125" s="466" t="s">
        <v>438</v>
      </c>
      <c r="E125" s="467" t="s">
        <v>110</v>
      </c>
      <c r="F125" s="468">
        <v>8200</v>
      </c>
      <c r="G125" s="468">
        <v>9532</v>
      </c>
      <c r="H125" s="468">
        <v>8200</v>
      </c>
      <c r="I125" s="533">
        <v>9531.99</v>
      </c>
      <c r="J125" s="25"/>
    </row>
    <row r="126" spans="1:10" s="76" customFormat="1" ht="26.25">
      <c r="A126" s="25"/>
      <c r="B126" s="531">
        <v>4</v>
      </c>
      <c r="C126" s="462">
        <v>855</v>
      </c>
      <c r="D126" s="466" t="s">
        <v>438</v>
      </c>
      <c r="E126" s="467" t="s">
        <v>172</v>
      </c>
      <c r="F126" s="468">
        <v>40900</v>
      </c>
      <c r="G126" s="468">
        <v>58119.96</v>
      </c>
      <c r="H126" s="468">
        <v>27267</v>
      </c>
      <c r="I126" s="533">
        <v>38746.66</v>
      </c>
      <c r="J126" s="25"/>
    </row>
    <row r="127" spans="1:10" s="76" customFormat="1" ht="12.75">
      <c r="A127" s="25"/>
      <c r="B127" s="679">
        <v>5</v>
      </c>
      <c r="C127" s="680">
        <v>855</v>
      </c>
      <c r="D127" s="643" t="s">
        <v>439</v>
      </c>
      <c r="E127" s="644" t="s">
        <v>81</v>
      </c>
      <c r="F127" s="645">
        <v>0</v>
      </c>
      <c r="G127" s="645">
        <v>9.21</v>
      </c>
      <c r="H127" s="645">
        <v>0</v>
      </c>
      <c r="I127" s="646">
        <v>0</v>
      </c>
      <c r="J127" s="25"/>
    </row>
    <row r="128" spans="1:10" s="76" customFormat="1" ht="13.5" thickBot="1">
      <c r="A128" s="25"/>
      <c r="B128" s="1567" t="s">
        <v>168</v>
      </c>
      <c r="C128" s="1568"/>
      <c r="D128" s="1568"/>
      <c r="E128" s="1568"/>
      <c r="F128" s="534">
        <f>SUM(F123:F126)</f>
        <v>84600</v>
      </c>
      <c r="G128" s="534">
        <f>SUM(G123:G127)</f>
        <v>117845.11</v>
      </c>
      <c r="H128" s="534">
        <f>SUM(H123:H126)</f>
        <v>35520</v>
      </c>
      <c r="I128" s="535">
        <f>SUM(I123:I126)</f>
        <v>48295.700000000004</v>
      </c>
      <c r="J128" s="77"/>
    </row>
    <row r="129" spans="1:10" ht="12.75">
      <c r="A129" s="22"/>
      <c r="B129" s="22"/>
      <c r="C129" s="22"/>
      <c r="D129" s="1569" t="s">
        <v>173</v>
      </c>
      <c r="E129" s="1569"/>
      <c r="F129" s="1569"/>
      <c r="G129" s="22"/>
      <c r="H129" s="26"/>
      <c r="I129" s="22"/>
      <c r="J129"/>
    </row>
    <row r="130" spans="1:9" ht="12.75">
      <c r="A130" s="25"/>
      <c r="B130" s="25"/>
      <c r="C130" s="25"/>
      <c r="D130" s="25"/>
      <c r="E130" s="25"/>
      <c r="F130" s="25"/>
      <c r="G130" s="75"/>
      <c r="H130" s="25"/>
      <c r="I130" s="25"/>
    </row>
    <row r="131" spans="1:9" ht="12.75">
      <c r="A131" s="25"/>
      <c r="B131" s="25"/>
      <c r="C131" s="25"/>
      <c r="D131" s="25"/>
      <c r="E131" s="78"/>
      <c r="F131" s="25"/>
      <c r="G131" s="7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75"/>
      <c r="H132" s="25"/>
      <c r="I132" s="25"/>
    </row>
  </sheetData>
  <sheetProtection selectLockedCells="1" selectUnlockedCells="1"/>
  <mergeCells count="5">
    <mergeCell ref="B128:E128"/>
    <mergeCell ref="D129:F129"/>
    <mergeCell ref="A6:F6"/>
    <mergeCell ref="E8:G8"/>
    <mergeCell ref="B119:H119"/>
  </mergeCells>
  <printOptions/>
  <pageMargins left="0.7874015748031497" right="0.7874015748031497" top="0.5905511811023623" bottom="0.7874015748031497" header="0.5118110236220472" footer="0.5118110236220472"/>
  <pageSetup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17">
      <selection activeCell="E31" sqref="E31"/>
    </sheetView>
  </sheetViews>
  <sheetFormatPr defaultColWidth="9.140625" defaultRowHeight="12.75"/>
  <cols>
    <col min="1" max="1" width="9.140625" style="79" customWidth="1"/>
    <col min="2" max="2" width="45.421875" style="22" customWidth="1"/>
    <col min="3" max="3" width="17.8515625" style="80" customWidth="1"/>
    <col min="4" max="4" width="20.140625" style="81" customWidth="1"/>
    <col min="5" max="5" width="20.140625" style="82" customWidth="1"/>
    <col min="6" max="7" width="19.57421875" style="82" customWidth="1"/>
    <col min="8" max="8" width="13.421875" style="83" customWidth="1"/>
    <col min="9" max="9" width="12.8515625" style="14" customWidth="1"/>
    <col min="10" max="16384" width="9.140625" style="22" customWidth="1"/>
  </cols>
  <sheetData>
    <row r="1" ht="15">
      <c r="H1" s="1" t="s">
        <v>174</v>
      </c>
    </row>
    <row r="2" spans="8:9" ht="13.5">
      <c r="H2" s="1" t="s">
        <v>803</v>
      </c>
      <c r="I2" s="4"/>
    </row>
    <row r="3" spans="8:9" ht="13.5">
      <c r="H3" s="6" t="s">
        <v>804</v>
      </c>
      <c r="I3" s="4"/>
    </row>
    <row r="4" spans="8:9" ht="13.5">
      <c r="H4" s="6"/>
      <c r="I4" s="3"/>
    </row>
    <row r="5" spans="2:9" ht="34.5" customHeight="1">
      <c r="B5" s="1573" t="s">
        <v>805</v>
      </c>
      <c r="C5" s="1573"/>
      <c r="D5" s="1573"/>
      <c r="E5" s="1573"/>
      <c r="F5" s="84"/>
      <c r="G5" s="84"/>
      <c r="H5" s="1574"/>
      <c r="I5" s="1574"/>
    </row>
    <row r="6" spans="2:9" ht="15">
      <c r="B6" s="86"/>
      <c r="C6" s="87"/>
      <c r="D6" s="87"/>
      <c r="E6" s="88"/>
      <c r="F6" s="89"/>
      <c r="G6" s="89"/>
      <c r="H6" s="85"/>
      <c r="I6" s="90"/>
    </row>
    <row r="7" spans="1:9" s="314" customFormat="1" ht="17.25" customHeight="1">
      <c r="A7" s="317" t="s">
        <v>1</v>
      </c>
      <c r="B7" s="318" t="s">
        <v>2</v>
      </c>
      <c r="C7" s="319" t="s">
        <v>41</v>
      </c>
      <c r="D7" s="320" t="s">
        <v>175</v>
      </c>
      <c r="E7" s="1575" t="s">
        <v>806</v>
      </c>
      <c r="F7" s="1575"/>
      <c r="G7" s="1575"/>
      <c r="H7" s="321" t="s">
        <v>44</v>
      </c>
      <c r="I7" s="318" t="s">
        <v>45</v>
      </c>
    </row>
    <row r="8" spans="1:9" s="314" customFormat="1" ht="15.75" customHeight="1">
      <c r="A8" s="322"/>
      <c r="B8" s="323"/>
      <c r="C8" s="324"/>
      <c r="D8" s="325"/>
      <c r="E8" s="1575" t="s">
        <v>168</v>
      </c>
      <c r="F8" s="1575" t="s">
        <v>176</v>
      </c>
      <c r="G8" s="1575"/>
      <c r="H8" s="326"/>
      <c r="I8" s="323"/>
    </row>
    <row r="9" spans="1:9" s="315" customFormat="1" ht="15">
      <c r="A9" s="327"/>
      <c r="B9" s="328"/>
      <c r="C9" s="329"/>
      <c r="D9" s="330"/>
      <c r="E9" s="1575"/>
      <c r="F9" s="331" t="s">
        <v>177</v>
      </c>
      <c r="G9" s="331" t="s">
        <v>178</v>
      </c>
      <c r="H9" s="332"/>
      <c r="I9" s="333"/>
    </row>
    <row r="10" spans="1:9" s="316" customFormat="1" ht="15">
      <c r="A10" s="334">
        <v>1</v>
      </c>
      <c r="B10" s="335">
        <v>2</v>
      </c>
      <c r="C10" s="335">
        <v>3</v>
      </c>
      <c r="D10" s="335">
        <v>4</v>
      </c>
      <c r="E10" s="335">
        <v>5</v>
      </c>
      <c r="F10" s="335">
        <v>6</v>
      </c>
      <c r="G10" s="335">
        <v>7</v>
      </c>
      <c r="H10" s="335">
        <v>8</v>
      </c>
      <c r="I10" s="336">
        <v>9</v>
      </c>
    </row>
    <row r="11" spans="1:9" ht="15">
      <c r="A11" s="91"/>
      <c r="B11" s="10"/>
      <c r="C11" s="92"/>
      <c r="D11" s="93"/>
      <c r="E11" s="94"/>
      <c r="F11" s="94"/>
      <c r="G11" s="94"/>
      <c r="H11" s="95"/>
      <c r="I11" s="11"/>
    </row>
    <row r="12" spans="1:9" ht="15">
      <c r="A12" s="96" t="s">
        <v>12</v>
      </c>
      <c r="B12" s="97" t="s">
        <v>13</v>
      </c>
      <c r="C12" s="98">
        <v>1410434</v>
      </c>
      <c r="D12" s="99">
        <v>1749456.21</v>
      </c>
      <c r="E12" s="100">
        <v>1439313.18</v>
      </c>
      <c r="F12" s="101">
        <f aca="true" t="shared" si="0" ref="F12:F20">E12-G12</f>
        <v>1437432.51</v>
      </c>
      <c r="G12" s="102">
        <v>1880.67</v>
      </c>
      <c r="H12" s="103">
        <f aca="true" t="shared" si="1" ref="H12:H20">E12/D12</f>
        <v>0.8227203240485796</v>
      </c>
      <c r="I12" s="104">
        <f>E12/E32</f>
        <v>0.015598733912703376</v>
      </c>
    </row>
    <row r="13" spans="1:9" ht="34.5" customHeight="1">
      <c r="A13" s="96" t="s">
        <v>179</v>
      </c>
      <c r="B13" s="105" t="s">
        <v>180</v>
      </c>
      <c r="C13" s="98">
        <v>1410100</v>
      </c>
      <c r="D13" s="98">
        <v>2137100</v>
      </c>
      <c r="E13" s="100">
        <v>2104752.55</v>
      </c>
      <c r="F13" s="101">
        <f t="shared" si="0"/>
        <v>400752.5499999998</v>
      </c>
      <c r="G13" s="102">
        <v>1704000</v>
      </c>
      <c r="H13" s="103">
        <f t="shared" si="1"/>
        <v>0.9848638575639885</v>
      </c>
      <c r="I13" s="104">
        <f>E13/E32</f>
        <v>0.02281051506770327</v>
      </c>
    </row>
    <row r="14" spans="1:9" ht="15">
      <c r="A14" s="106">
        <v>600</v>
      </c>
      <c r="B14" s="107" t="s">
        <v>16</v>
      </c>
      <c r="C14" s="12">
        <v>10890773</v>
      </c>
      <c r="D14" s="99">
        <v>12830292.7</v>
      </c>
      <c r="E14" s="108">
        <v>8432690.76</v>
      </c>
      <c r="F14" s="101">
        <f t="shared" si="0"/>
        <v>2943697.37</v>
      </c>
      <c r="G14" s="109">
        <v>5488993.39</v>
      </c>
      <c r="H14" s="103">
        <f t="shared" si="1"/>
        <v>0.657248510004764</v>
      </c>
      <c r="I14" s="104">
        <f>E14/E32</f>
        <v>0.09139032502526824</v>
      </c>
    </row>
    <row r="15" spans="1:9" ht="15">
      <c r="A15" s="110">
        <v>700</v>
      </c>
      <c r="B15" s="107" t="s">
        <v>18</v>
      </c>
      <c r="C15" s="12">
        <v>3656005</v>
      </c>
      <c r="D15" s="99">
        <v>2836005</v>
      </c>
      <c r="E15" s="108">
        <v>2036405.78</v>
      </c>
      <c r="F15" s="111">
        <f t="shared" si="0"/>
        <v>1205447.34</v>
      </c>
      <c r="G15" s="109">
        <v>830958.44</v>
      </c>
      <c r="H15" s="103">
        <f t="shared" si="1"/>
        <v>0.7180543687334825</v>
      </c>
      <c r="I15" s="112">
        <f>E15/E32</f>
        <v>0.022069798527455418</v>
      </c>
    </row>
    <row r="16" spans="1:9" ht="15">
      <c r="A16" s="110">
        <v>710</v>
      </c>
      <c r="B16" s="107" t="s">
        <v>181</v>
      </c>
      <c r="C16" s="12">
        <v>211050</v>
      </c>
      <c r="D16" s="99">
        <v>211050</v>
      </c>
      <c r="E16" s="108">
        <v>135249.63</v>
      </c>
      <c r="F16" s="111">
        <f t="shared" si="0"/>
        <v>135249.63</v>
      </c>
      <c r="G16" s="109">
        <v>0</v>
      </c>
      <c r="H16" s="103">
        <f t="shared" si="1"/>
        <v>0.6408416488983654</v>
      </c>
      <c r="I16" s="112">
        <f>E16/E32</f>
        <v>0.0014657845279799247</v>
      </c>
    </row>
    <row r="17" spans="1:9" ht="15">
      <c r="A17" s="110">
        <v>750</v>
      </c>
      <c r="B17" s="107" t="s">
        <v>182</v>
      </c>
      <c r="C17" s="12">
        <v>9924772.79</v>
      </c>
      <c r="D17" s="99">
        <v>10256434.79</v>
      </c>
      <c r="E17" s="108">
        <v>8007135.77</v>
      </c>
      <c r="F17" s="111">
        <f t="shared" si="0"/>
        <v>8007135.77</v>
      </c>
      <c r="G17" s="109">
        <v>0</v>
      </c>
      <c r="H17" s="103">
        <f t="shared" si="1"/>
        <v>0.7806938701357453</v>
      </c>
      <c r="I17" s="104">
        <f>E17/E32</f>
        <v>0.08677832039245223</v>
      </c>
    </row>
    <row r="18" spans="1:9" ht="48.75" customHeight="1">
      <c r="A18" s="110">
        <v>751</v>
      </c>
      <c r="B18" s="1305" t="s">
        <v>183</v>
      </c>
      <c r="C18" s="114">
        <v>3486</v>
      </c>
      <c r="D18" s="115">
        <v>102438</v>
      </c>
      <c r="E18" s="116">
        <v>99278.2</v>
      </c>
      <c r="F18" s="117">
        <f t="shared" si="0"/>
        <v>99278.2</v>
      </c>
      <c r="G18" s="118">
        <v>0</v>
      </c>
      <c r="H18" s="119">
        <f t="shared" si="1"/>
        <v>0.969154024873582</v>
      </c>
      <c r="I18" s="120">
        <f>E18/E31</f>
        <v>0.05442576433457979</v>
      </c>
    </row>
    <row r="19" spans="1:9" ht="15">
      <c r="A19" s="110">
        <v>752</v>
      </c>
      <c r="B19" s="113" t="s">
        <v>23</v>
      </c>
      <c r="C19" s="121">
        <v>600</v>
      </c>
      <c r="D19" s="99">
        <v>300</v>
      </c>
      <c r="E19" s="108">
        <v>300</v>
      </c>
      <c r="F19" s="111">
        <f t="shared" si="0"/>
        <v>300</v>
      </c>
      <c r="G19" s="122">
        <v>0</v>
      </c>
      <c r="H19" s="123" t="s">
        <v>17</v>
      </c>
      <c r="I19" s="104">
        <v>0</v>
      </c>
    </row>
    <row r="20" spans="1:9" ht="15">
      <c r="A20" s="110">
        <v>754</v>
      </c>
      <c r="B20" s="107" t="s">
        <v>184</v>
      </c>
      <c r="C20" s="12">
        <v>1094061.17</v>
      </c>
      <c r="D20" s="99">
        <v>1202791.17</v>
      </c>
      <c r="E20" s="108">
        <v>999982.95</v>
      </c>
      <c r="F20" s="111">
        <f t="shared" si="0"/>
        <v>505599.94999999995</v>
      </c>
      <c r="G20" s="122">
        <v>494383</v>
      </c>
      <c r="H20" s="123">
        <f t="shared" si="1"/>
        <v>0.8313853434757091</v>
      </c>
      <c r="I20" s="104">
        <f>E20/E32</f>
        <v>0.01083743841926756</v>
      </c>
    </row>
    <row r="21" spans="1:9" ht="15">
      <c r="A21" s="110"/>
      <c r="B21" s="107" t="s">
        <v>185</v>
      </c>
      <c r="C21" s="12"/>
      <c r="D21" s="99"/>
      <c r="E21" s="108"/>
      <c r="F21" s="122"/>
      <c r="G21" s="122"/>
      <c r="H21" s="123"/>
      <c r="I21" s="104"/>
    </row>
    <row r="22" spans="1:9" ht="15">
      <c r="A22" s="124">
        <v>757</v>
      </c>
      <c r="B22" s="97" t="s">
        <v>29</v>
      </c>
      <c r="C22" s="98">
        <v>1200000</v>
      </c>
      <c r="D22" s="99">
        <v>1200000</v>
      </c>
      <c r="E22" s="125">
        <v>991153.04</v>
      </c>
      <c r="F22" s="122">
        <f aca="true" t="shared" si="2" ref="F22:F31">E22-G22</f>
        <v>991153.04</v>
      </c>
      <c r="G22" s="122">
        <v>0</v>
      </c>
      <c r="H22" s="123">
        <f aca="true" t="shared" si="3" ref="H22:H32">E22/D22</f>
        <v>0.8259608666666667</v>
      </c>
      <c r="I22" s="104">
        <f>E22/E32</f>
        <v>0.010741743181791087</v>
      </c>
    </row>
    <row r="23" spans="1:9" ht="15">
      <c r="A23" s="124">
        <v>758</v>
      </c>
      <c r="B23" s="97" t="s">
        <v>186</v>
      </c>
      <c r="C23" s="98">
        <v>1062318</v>
      </c>
      <c r="D23" s="99">
        <v>730438</v>
      </c>
      <c r="E23" s="125">
        <v>0</v>
      </c>
      <c r="F23" s="122">
        <f t="shared" si="2"/>
        <v>0</v>
      </c>
      <c r="G23" s="122">
        <v>0</v>
      </c>
      <c r="H23" s="123">
        <f t="shared" si="3"/>
        <v>0</v>
      </c>
      <c r="I23" s="104">
        <f>E23/E32</f>
        <v>0</v>
      </c>
    </row>
    <row r="24" spans="1:9" ht="15">
      <c r="A24" s="124">
        <v>801</v>
      </c>
      <c r="B24" s="97" t="s">
        <v>187</v>
      </c>
      <c r="C24" s="98">
        <v>26917430.38</v>
      </c>
      <c r="D24" s="99">
        <v>25133328.94</v>
      </c>
      <c r="E24" s="125">
        <v>23379392.87</v>
      </c>
      <c r="F24" s="122">
        <f t="shared" si="2"/>
        <v>23328653.46</v>
      </c>
      <c r="G24" s="122">
        <v>50739.41</v>
      </c>
      <c r="H24" s="123">
        <f t="shared" si="3"/>
        <v>0.9302147330269255</v>
      </c>
      <c r="I24" s="104">
        <f>E24/E32</f>
        <v>0.2533770505872006</v>
      </c>
    </row>
    <row r="25" spans="1:9" ht="15">
      <c r="A25" s="124">
        <v>851</v>
      </c>
      <c r="B25" s="97" t="s">
        <v>188</v>
      </c>
      <c r="C25" s="98">
        <v>239136</v>
      </c>
      <c r="D25" s="99">
        <v>267136</v>
      </c>
      <c r="E25" s="125">
        <v>217837.96</v>
      </c>
      <c r="F25" s="122">
        <f t="shared" si="2"/>
        <v>217837.96</v>
      </c>
      <c r="G25" s="122">
        <v>0</v>
      </c>
      <c r="H25" s="123">
        <f t="shared" si="3"/>
        <v>0.8154571454240537</v>
      </c>
      <c r="I25" s="104">
        <f>E25/E32</f>
        <v>0.0023608457292985546</v>
      </c>
    </row>
    <row r="26" spans="1:9" ht="15">
      <c r="A26" s="124">
        <v>852</v>
      </c>
      <c r="B26" s="97" t="s">
        <v>189</v>
      </c>
      <c r="C26" s="98">
        <v>4014100</v>
      </c>
      <c r="D26" s="99">
        <v>4206901</v>
      </c>
      <c r="E26" s="125">
        <v>3956458.73</v>
      </c>
      <c r="F26" s="122">
        <f t="shared" si="2"/>
        <v>3956458.73</v>
      </c>
      <c r="G26" s="122">
        <v>0</v>
      </c>
      <c r="H26" s="123">
        <f t="shared" si="3"/>
        <v>0.9404687036847313</v>
      </c>
      <c r="I26" s="104">
        <f>E26/E32</f>
        <v>0.04287860892503071</v>
      </c>
    </row>
    <row r="27" spans="1:9" ht="15">
      <c r="A27" s="124">
        <v>854</v>
      </c>
      <c r="B27" s="97" t="s">
        <v>190</v>
      </c>
      <c r="C27" s="98">
        <v>1519816</v>
      </c>
      <c r="D27" s="99">
        <v>1427200</v>
      </c>
      <c r="E27" s="125">
        <v>1243198.18</v>
      </c>
      <c r="F27" s="122">
        <f t="shared" si="2"/>
        <v>1243198.18</v>
      </c>
      <c r="G27" s="122">
        <v>0</v>
      </c>
      <c r="H27" s="123">
        <f t="shared" si="3"/>
        <v>0.8710749579596412</v>
      </c>
      <c r="I27" s="104">
        <f>E27/E32</f>
        <v>0.013473313438689637</v>
      </c>
    </row>
    <row r="28" spans="1:9" ht="15">
      <c r="A28" s="124">
        <v>855</v>
      </c>
      <c r="B28" s="97" t="s">
        <v>424</v>
      </c>
      <c r="C28" s="98">
        <v>26306717</v>
      </c>
      <c r="D28" s="99">
        <v>25520746</v>
      </c>
      <c r="E28" s="126">
        <v>25404583.81</v>
      </c>
      <c r="F28" s="122">
        <f t="shared" si="2"/>
        <v>25404583.81</v>
      </c>
      <c r="G28" s="122">
        <v>0</v>
      </c>
      <c r="H28" s="123">
        <f t="shared" si="3"/>
        <v>0.9954483231015269</v>
      </c>
      <c r="I28" s="104">
        <f>E28/E32</f>
        <v>0.27532530690447937</v>
      </c>
    </row>
    <row r="29" spans="1:9" ht="15">
      <c r="A29" s="124">
        <v>900</v>
      </c>
      <c r="B29" s="97" t="s">
        <v>191</v>
      </c>
      <c r="C29" s="98">
        <v>6911746.79</v>
      </c>
      <c r="D29" s="99">
        <v>9579253.32</v>
      </c>
      <c r="E29" s="126">
        <v>8130052.53</v>
      </c>
      <c r="F29" s="122">
        <f t="shared" si="2"/>
        <v>7001323.79</v>
      </c>
      <c r="G29" s="109">
        <v>1128728.74</v>
      </c>
      <c r="H29" s="123">
        <f t="shared" si="3"/>
        <v>0.8487146396917709</v>
      </c>
      <c r="I29" s="104">
        <f>E29/E32</f>
        <v>0.08811044592238841</v>
      </c>
    </row>
    <row r="30" spans="1:9" ht="15">
      <c r="A30" s="124">
        <v>921</v>
      </c>
      <c r="B30" s="97" t="s">
        <v>192</v>
      </c>
      <c r="C30" s="98">
        <v>3150243</v>
      </c>
      <c r="D30" s="99">
        <v>4102264</v>
      </c>
      <c r="E30" s="126">
        <v>3869265.12</v>
      </c>
      <c r="F30" s="109">
        <f t="shared" si="2"/>
        <v>2278076.04</v>
      </c>
      <c r="G30" s="109">
        <v>1591189.08</v>
      </c>
      <c r="H30" s="123">
        <f t="shared" si="3"/>
        <v>0.9432023682532378</v>
      </c>
      <c r="I30" s="104">
        <f>E30/E32</f>
        <v>0.041933637434338165</v>
      </c>
    </row>
    <row r="31" spans="1:9" ht="15">
      <c r="A31" s="127">
        <v>926</v>
      </c>
      <c r="B31" s="128" t="s">
        <v>331</v>
      </c>
      <c r="C31" s="129">
        <v>1802012.54</v>
      </c>
      <c r="D31" s="130">
        <v>1872012.54</v>
      </c>
      <c r="E31" s="131">
        <v>1824103</v>
      </c>
      <c r="F31" s="132">
        <f t="shared" si="2"/>
        <v>1488800.41</v>
      </c>
      <c r="G31" s="132">
        <v>335302.59</v>
      </c>
      <c r="H31" s="133">
        <f t="shared" si="3"/>
        <v>0.9744074684456975</v>
      </c>
      <c r="I31" s="104">
        <f>E31/E32</f>
        <v>0.01976894099334515</v>
      </c>
    </row>
    <row r="32" spans="1:9" ht="16.5">
      <c r="A32" s="337" t="s">
        <v>193</v>
      </c>
      <c r="B32" s="338" t="s">
        <v>194</v>
      </c>
      <c r="C32" s="339">
        <f>SUM(C12:C31)</f>
        <v>101724801.67000002</v>
      </c>
      <c r="D32" s="340">
        <f>SUM(D12:D31)</f>
        <v>105365147.67</v>
      </c>
      <c r="E32" s="341">
        <f>SUM(E11:E31)</f>
        <v>92271154.06</v>
      </c>
      <c r="F32" s="341">
        <f>SUM(F11:F31)</f>
        <v>80644978.74</v>
      </c>
      <c r="G32" s="341">
        <f>SUM(G11:G31)</f>
        <v>11626175.32</v>
      </c>
      <c r="H32" s="342">
        <f t="shared" si="3"/>
        <v>0.8757274687166013</v>
      </c>
      <c r="I32" s="343">
        <v>1</v>
      </c>
    </row>
    <row r="33" spans="4:7" ht="15">
      <c r="D33" s="134"/>
      <c r="E33" s="135"/>
      <c r="F33" s="135"/>
      <c r="G33" s="135"/>
    </row>
    <row r="34" spans="4:7" ht="15">
      <c r="D34" s="136"/>
      <c r="E34" s="137"/>
      <c r="F34" s="137"/>
      <c r="G34" s="137"/>
    </row>
    <row r="35" spans="4:7" ht="15">
      <c r="D35" s="136"/>
      <c r="E35" s="137"/>
      <c r="F35" s="137"/>
      <c r="G35" s="137"/>
    </row>
    <row r="36" spans="4:7" ht="15">
      <c r="D36" s="136"/>
      <c r="E36" s="137"/>
      <c r="F36" s="137"/>
      <c r="G36" s="137"/>
    </row>
    <row r="37" spans="4:7" ht="15">
      <c r="D37" s="136"/>
      <c r="E37" s="137"/>
      <c r="F37" s="137"/>
      <c r="G37" s="137"/>
    </row>
    <row r="38" spans="4:7" ht="15">
      <c r="D38" s="136"/>
      <c r="E38" s="137"/>
      <c r="F38" s="137"/>
      <c r="G38" s="137"/>
    </row>
    <row r="39" spans="4:7" ht="15">
      <c r="D39" s="136"/>
      <c r="E39" s="137"/>
      <c r="F39" s="137"/>
      <c r="G39" s="137"/>
    </row>
    <row r="40" spans="4:7" ht="15">
      <c r="D40" s="136"/>
      <c r="E40" s="137"/>
      <c r="F40" s="137"/>
      <c r="G40" s="137"/>
    </row>
    <row r="41" spans="4:7" ht="15">
      <c r="D41" s="136"/>
      <c r="E41" s="137"/>
      <c r="F41" s="137"/>
      <c r="G41" s="137"/>
    </row>
  </sheetData>
  <sheetProtection selectLockedCells="1" selectUnlockedCells="1"/>
  <mergeCells count="5">
    <mergeCell ref="B5:E5"/>
    <mergeCell ref="H5:I5"/>
    <mergeCell ref="E7:G7"/>
    <mergeCell ref="E8:E9"/>
    <mergeCell ref="F8:G8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7"/>
  <sheetViews>
    <sheetView view="pageBreakPreview" zoomScaleSheetLayoutView="100" zoomScalePageLayoutView="0" workbookViewId="0" topLeftCell="A1">
      <selection activeCell="A86" sqref="A86"/>
    </sheetView>
  </sheetViews>
  <sheetFormatPr defaultColWidth="9.140625" defaultRowHeight="12.75"/>
  <cols>
    <col min="1" max="1" width="4.8515625" style="14" customWidth="1"/>
    <col min="2" max="2" width="63.57421875" style="138" customWidth="1"/>
    <col min="3" max="3" width="6.57421875" style="18" customWidth="1"/>
    <col min="4" max="4" width="8.8515625" style="15" customWidth="1"/>
    <col min="5" max="5" width="17.421875" style="139" customWidth="1"/>
    <col min="6" max="6" width="17.28125" style="139" customWidth="1"/>
    <col min="7" max="7" width="18.421875" style="140" customWidth="1"/>
    <col min="8" max="8" width="12.28125" style="139" customWidth="1"/>
    <col min="9" max="9" width="12.421875" style="141" customWidth="1"/>
    <col min="10" max="16384" width="9.140625" style="141" customWidth="1"/>
  </cols>
  <sheetData>
    <row r="1" spans="1:9" ht="15">
      <c r="A1" s="142"/>
      <c r="B1" s="143"/>
      <c r="C1" s="144"/>
      <c r="D1" s="145"/>
      <c r="E1" s="146"/>
      <c r="F1" s="146"/>
      <c r="G1" s="147"/>
      <c r="H1" s="142" t="s">
        <v>195</v>
      </c>
      <c r="I1" s="4"/>
    </row>
    <row r="2" spans="1:9" ht="15">
      <c r="A2" s="142"/>
      <c r="B2" s="143"/>
      <c r="C2" s="144"/>
      <c r="D2" s="145"/>
      <c r="E2" s="146"/>
      <c r="F2" s="146"/>
      <c r="G2" s="147"/>
      <c r="H2" s="1" t="s">
        <v>803</v>
      </c>
      <c r="I2" s="4"/>
    </row>
    <row r="3" spans="1:9" ht="15">
      <c r="A3" s="142"/>
      <c r="B3" s="143"/>
      <c r="C3" s="144"/>
      <c r="D3" s="145"/>
      <c r="E3" s="146"/>
      <c r="F3" s="146"/>
      <c r="G3" s="147"/>
      <c r="H3" s="6" t="s">
        <v>804</v>
      </c>
      <c r="I3" s="4"/>
    </row>
    <row r="4" spans="1:9" ht="15.75" thickBot="1">
      <c r="A4" s="1583" t="s">
        <v>807</v>
      </c>
      <c r="B4" s="1583"/>
      <c r="C4" s="1583"/>
      <c r="D4" s="1583"/>
      <c r="E4" s="1583"/>
      <c r="F4" s="1583"/>
      <c r="G4" s="1583"/>
      <c r="H4" s="148"/>
      <c r="I4" s="148"/>
    </row>
    <row r="5" spans="1:9" s="149" customFormat="1" ht="12.75" customHeight="1" thickBot="1">
      <c r="A5" s="1584" t="s">
        <v>196</v>
      </c>
      <c r="B5" s="1577" t="s">
        <v>2</v>
      </c>
      <c r="C5" s="1586" t="s">
        <v>170</v>
      </c>
      <c r="D5" s="1586" t="s">
        <v>139</v>
      </c>
      <c r="E5" s="1577" t="s">
        <v>41</v>
      </c>
      <c r="F5" s="1577" t="s">
        <v>175</v>
      </c>
      <c r="G5" s="1579" t="s">
        <v>42</v>
      </c>
      <c r="H5" s="1579" t="s">
        <v>44</v>
      </c>
      <c r="I5" s="1581" t="s">
        <v>197</v>
      </c>
    </row>
    <row r="6" spans="1:9" s="150" customFormat="1" ht="15" customHeight="1" thickBot="1">
      <c r="A6" s="1585"/>
      <c r="B6" s="1578"/>
      <c r="C6" s="1587"/>
      <c r="D6" s="1587"/>
      <c r="E6" s="1578"/>
      <c r="F6" s="1578"/>
      <c r="G6" s="1580"/>
      <c r="H6" s="1580"/>
      <c r="I6" s="1582"/>
    </row>
    <row r="7" spans="1:9" s="151" customFormat="1" ht="43.5" customHeight="1">
      <c r="A7" s="1585"/>
      <c r="B7" s="1578"/>
      <c r="C7" s="1587"/>
      <c r="D7" s="1587"/>
      <c r="E7" s="1578"/>
      <c r="F7" s="1578"/>
      <c r="G7" s="1580"/>
      <c r="H7" s="1580"/>
      <c r="I7" s="1582"/>
    </row>
    <row r="8" spans="1:9" s="155" customFormat="1" ht="18.75" customHeight="1">
      <c r="A8" s="219">
        <v>1</v>
      </c>
      <c r="B8" s="152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4">
        <v>8</v>
      </c>
      <c r="I8" s="220" t="s">
        <v>198</v>
      </c>
    </row>
    <row r="9" spans="1:9" s="155" customFormat="1" ht="18.75" customHeight="1">
      <c r="A9" s="900">
        <v>1</v>
      </c>
      <c r="B9" s="901" t="s">
        <v>656</v>
      </c>
      <c r="C9" s="157" t="s">
        <v>12</v>
      </c>
      <c r="D9" s="158" t="s">
        <v>657</v>
      </c>
      <c r="E9" s="902">
        <v>120000</v>
      </c>
      <c r="F9" s="902">
        <v>0</v>
      </c>
      <c r="G9" s="902">
        <v>0</v>
      </c>
      <c r="H9" s="159" t="s">
        <v>17</v>
      </c>
      <c r="I9" s="222">
        <f>G9/G$86</f>
        <v>0</v>
      </c>
    </row>
    <row r="10" spans="1:9" s="160" customFormat="1" ht="15">
      <c r="A10" s="221">
        <v>2</v>
      </c>
      <c r="B10" s="901" t="s">
        <v>563</v>
      </c>
      <c r="C10" s="157" t="s">
        <v>12</v>
      </c>
      <c r="D10" s="158" t="s">
        <v>199</v>
      </c>
      <c r="E10" s="902">
        <v>100000</v>
      </c>
      <c r="F10" s="902">
        <v>100000</v>
      </c>
      <c r="G10" s="176">
        <v>0</v>
      </c>
      <c r="H10" s="159">
        <f>G10/F10</f>
        <v>0</v>
      </c>
      <c r="I10" s="222">
        <f>G10/G$86</f>
        <v>0</v>
      </c>
    </row>
    <row r="11" spans="1:9" s="160" customFormat="1" ht="15">
      <c r="A11" s="221">
        <v>3</v>
      </c>
      <c r="B11" s="156" t="s">
        <v>658</v>
      </c>
      <c r="C11" s="157" t="s">
        <v>12</v>
      </c>
      <c r="D11" s="158" t="s">
        <v>199</v>
      </c>
      <c r="E11" s="176">
        <v>600000</v>
      </c>
      <c r="F11" s="176">
        <v>10000</v>
      </c>
      <c r="G11" s="176">
        <v>1880.67</v>
      </c>
      <c r="H11" s="159">
        <f>G11/F11</f>
        <v>0.188067</v>
      </c>
      <c r="I11" s="222">
        <f>G11/G$86</f>
        <v>0.00016176170995501555</v>
      </c>
    </row>
    <row r="12" spans="1:9" s="165" customFormat="1" ht="30.75" customHeight="1">
      <c r="A12" s="223"/>
      <c r="B12" s="161" t="s">
        <v>200</v>
      </c>
      <c r="C12" s="162" t="s">
        <v>12</v>
      </c>
      <c r="D12" s="163"/>
      <c r="E12" s="175">
        <f>SUM(E9:E11)</f>
        <v>820000</v>
      </c>
      <c r="F12" s="175">
        <f>SUM(F9:F11)</f>
        <v>110000</v>
      </c>
      <c r="G12" s="175">
        <f>SUM(G9:G11)</f>
        <v>1880.67</v>
      </c>
      <c r="H12" s="406">
        <f aca="true" t="shared" si="0" ref="H12:H24">G12/F12</f>
        <v>0.017097</v>
      </c>
      <c r="I12" s="407">
        <f>G12/G$86</f>
        <v>0.00016176170995501555</v>
      </c>
    </row>
    <row r="13" spans="1:9" s="160" customFormat="1" ht="30.75" customHeight="1">
      <c r="A13" s="225">
        <v>4</v>
      </c>
      <c r="B13" s="156" t="s">
        <v>659</v>
      </c>
      <c r="C13" s="167">
        <v>400</v>
      </c>
      <c r="D13" s="158" t="s">
        <v>377</v>
      </c>
      <c r="E13" s="176">
        <v>510100</v>
      </c>
      <c r="F13" s="176">
        <v>510100</v>
      </c>
      <c r="G13" s="176">
        <v>510000</v>
      </c>
      <c r="H13" s="159">
        <f t="shared" si="0"/>
        <v>0.9998039600078416</v>
      </c>
      <c r="I13" s="222">
        <f>G13/G86</f>
        <v>0.0438665327128406</v>
      </c>
    </row>
    <row r="14" spans="1:9" s="160" customFormat="1" ht="30.75" customHeight="1">
      <c r="A14" s="225">
        <v>5</v>
      </c>
      <c r="B14" s="156" t="s">
        <v>660</v>
      </c>
      <c r="C14" s="167">
        <v>400</v>
      </c>
      <c r="D14" s="158" t="s">
        <v>377</v>
      </c>
      <c r="E14" s="176">
        <v>500000</v>
      </c>
      <c r="F14" s="176">
        <v>500000</v>
      </c>
      <c r="G14" s="176">
        <v>500000</v>
      </c>
      <c r="H14" s="159">
        <f t="shared" si="0"/>
        <v>1</v>
      </c>
      <c r="I14" s="222">
        <f>G14/G86</f>
        <v>0.043006404620431954</v>
      </c>
    </row>
    <row r="15" spans="1:9" s="160" customFormat="1" ht="30.75" customHeight="1">
      <c r="A15" s="225">
        <v>6</v>
      </c>
      <c r="B15" s="1434" t="s">
        <v>808</v>
      </c>
      <c r="C15" s="167">
        <v>400</v>
      </c>
      <c r="D15" s="158" t="s">
        <v>377</v>
      </c>
      <c r="E15" s="176">
        <v>0</v>
      </c>
      <c r="F15" s="1433">
        <v>200000</v>
      </c>
      <c r="G15" s="1433">
        <v>200000</v>
      </c>
      <c r="H15" s="159">
        <f t="shared" si="0"/>
        <v>1</v>
      </c>
      <c r="I15" s="222">
        <f>G15/G86</f>
        <v>0.017202561848172784</v>
      </c>
    </row>
    <row r="16" spans="1:9" s="160" customFormat="1" ht="30.75" customHeight="1">
      <c r="A16" s="225">
        <v>7</v>
      </c>
      <c r="B16" s="1434" t="s">
        <v>809</v>
      </c>
      <c r="C16" s="167">
        <v>400</v>
      </c>
      <c r="D16" s="158" t="s">
        <v>377</v>
      </c>
      <c r="E16" s="176">
        <v>0</v>
      </c>
      <c r="F16" s="1433">
        <v>264000</v>
      </c>
      <c r="G16" s="1433">
        <v>264000</v>
      </c>
      <c r="H16" s="159">
        <f t="shared" si="0"/>
        <v>1</v>
      </c>
      <c r="I16" s="222">
        <f>G16/G86</f>
        <v>0.022707381639588072</v>
      </c>
    </row>
    <row r="17" spans="1:9" s="160" customFormat="1" ht="30.75" customHeight="1">
      <c r="A17" s="225">
        <v>8</v>
      </c>
      <c r="B17" s="1435" t="s">
        <v>810</v>
      </c>
      <c r="C17" s="167">
        <v>400</v>
      </c>
      <c r="D17" s="158" t="s">
        <v>377</v>
      </c>
      <c r="E17" s="176">
        <v>0</v>
      </c>
      <c r="F17" s="1433">
        <v>230000</v>
      </c>
      <c r="G17" s="1433">
        <v>230000</v>
      </c>
      <c r="H17" s="159">
        <f t="shared" si="0"/>
        <v>1</v>
      </c>
      <c r="I17" s="222">
        <f>G17/G86</f>
        <v>0.0197829461253987</v>
      </c>
    </row>
    <row r="18" spans="1:9" s="165" customFormat="1" ht="30.75" customHeight="1">
      <c r="A18" s="405"/>
      <c r="B18" s="161" t="s">
        <v>378</v>
      </c>
      <c r="C18" s="162">
        <v>400</v>
      </c>
      <c r="D18" s="163"/>
      <c r="E18" s="175">
        <f>SUM(E13:E17)</f>
        <v>1010100</v>
      </c>
      <c r="F18" s="175">
        <f>SUM(F13:F17)</f>
        <v>1704100</v>
      </c>
      <c r="G18" s="175">
        <f>SUM(G13:G17)</f>
        <v>1704000</v>
      </c>
      <c r="H18" s="408">
        <f t="shared" si="0"/>
        <v>0.9999413179977701</v>
      </c>
      <c r="I18" s="407">
        <f>G18/G$86</f>
        <v>0.1465658269464321</v>
      </c>
    </row>
    <row r="19" spans="1:9" s="165" customFormat="1" ht="27">
      <c r="A19" s="226">
        <v>9</v>
      </c>
      <c r="B19" s="238" t="s">
        <v>661</v>
      </c>
      <c r="C19" s="239">
        <v>600</v>
      </c>
      <c r="D19" s="240">
        <v>60013</v>
      </c>
      <c r="E19" s="411">
        <v>380000</v>
      </c>
      <c r="F19" s="411">
        <v>380000</v>
      </c>
      <c r="G19" s="411">
        <v>22140</v>
      </c>
      <c r="H19" s="241">
        <f t="shared" si="0"/>
        <v>0.05826315789473684</v>
      </c>
      <c r="I19" s="222">
        <f>G19/G$86</f>
        <v>0.0019043235965927271</v>
      </c>
    </row>
    <row r="20" spans="1:9" s="165" customFormat="1" ht="27">
      <c r="A20" s="226">
        <v>10</v>
      </c>
      <c r="B20" s="218" t="s">
        <v>544</v>
      </c>
      <c r="C20" s="166">
        <v>600</v>
      </c>
      <c r="D20" s="167">
        <v>60014</v>
      </c>
      <c r="E20" s="176">
        <v>250000</v>
      </c>
      <c r="F20" s="176">
        <v>250000</v>
      </c>
      <c r="G20" s="176">
        <v>249994.02</v>
      </c>
      <c r="H20" s="159">
        <f t="shared" si="0"/>
        <v>0.9999760799999999</v>
      </c>
      <c r="I20" s="222">
        <f>G20/G$86</f>
        <v>0.021502687953616716</v>
      </c>
    </row>
    <row r="21" spans="1:9" s="165" customFormat="1" ht="27">
      <c r="A21" s="226">
        <v>11</v>
      </c>
      <c r="B21" s="1149" t="s">
        <v>662</v>
      </c>
      <c r="C21" s="166">
        <v>600</v>
      </c>
      <c r="D21" s="167">
        <v>60014</v>
      </c>
      <c r="E21" s="176">
        <v>101953</v>
      </c>
      <c r="F21" s="176">
        <v>0</v>
      </c>
      <c r="G21" s="176">
        <v>0</v>
      </c>
      <c r="H21" s="159" t="s">
        <v>17</v>
      </c>
      <c r="I21" s="222">
        <v>0</v>
      </c>
    </row>
    <row r="22" spans="1:9" s="160" customFormat="1" ht="27">
      <c r="A22" s="226">
        <v>12</v>
      </c>
      <c r="B22" s="156" t="s">
        <v>663</v>
      </c>
      <c r="C22" s="166">
        <v>600</v>
      </c>
      <c r="D22" s="167">
        <v>60016</v>
      </c>
      <c r="E22" s="176">
        <v>960000</v>
      </c>
      <c r="F22" s="176">
        <v>1050000</v>
      </c>
      <c r="G22" s="176">
        <v>694018.36</v>
      </c>
      <c r="H22" s="159">
        <f t="shared" si="0"/>
        <v>0.6609698666666667</v>
      </c>
      <c r="I22" s="222">
        <f aca="true" t="shared" si="1" ref="I22:I32">G22/G$86</f>
        <v>0.05969446880833722</v>
      </c>
    </row>
    <row r="23" spans="1:9" s="160" customFormat="1" ht="27">
      <c r="A23" s="226">
        <v>13</v>
      </c>
      <c r="B23" s="156" t="s">
        <v>417</v>
      </c>
      <c r="C23" s="166">
        <v>600</v>
      </c>
      <c r="D23" s="167">
        <v>60016</v>
      </c>
      <c r="E23" s="176">
        <v>2000000</v>
      </c>
      <c r="F23" s="176">
        <v>2600000</v>
      </c>
      <c r="G23" s="176">
        <v>2395891.79</v>
      </c>
      <c r="H23" s="159">
        <f t="shared" si="0"/>
        <v>0.9214968423076924</v>
      </c>
      <c r="I23" s="222">
        <f t="shared" si="1"/>
        <v>0.206077383495022</v>
      </c>
    </row>
    <row r="24" spans="1:9" s="160" customFormat="1" ht="15">
      <c r="A24" s="226">
        <v>14</v>
      </c>
      <c r="B24" s="174" t="s">
        <v>565</v>
      </c>
      <c r="C24" s="166">
        <v>600</v>
      </c>
      <c r="D24" s="167">
        <v>60016</v>
      </c>
      <c r="E24" s="412">
        <v>300000</v>
      </c>
      <c r="F24" s="412">
        <v>308419</v>
      </c>
      <c r="G24" s="412">
        <v>212349.5</v>
      </c>
      <c r="H24" s="403">
        <f t="shared" si="0"/>
        <v>0.6885097870105279</v>
      </c>
      <c r="I24" s="404">
        <f t="shared" si="1"/>
        <v>0.018264777035892833</v>
      </c>
    </row>
    <row r="25" spans="1:9" s="160" customFormat="1" ht="15">
      <c r="A25" s="226">
        <v>15</v>
      </c>
      <c r="B25" s="174" t="s">
        <v>664</v>
      </c>
      <c r="C25" s="166">
        <v>600</v>
      </c>
      <c r="D25" s="167">
        <v>60016</v>
      </c>
      <c r="E25" s="412">
        <v>2000000</v>
      </c>
      <c r="F25" s="412">
        <v>0</v>
      </c>
      <c r="G25" s="412">
        <v>0</v>
      </c>
      <c r="H25" s="403">
        <v>0</v>
      </c>
      <c r="I25" s="404">
        <f t="shared" si="1"/>
        <v>0</v>
      </c>
    </row>
    <row r="26" spans="1:9" s="160" customFormat="1" ht="15" hidden="1">
      <c r="A26" s="226">
        <v>16</v>
      </c>
      <c r="B26" s="174" t="s">
        <v>566</v>
      </c>
      <c r="C26" s="760">
        <v>600</v>
      </c>
      <c r="D26" s="761">
        <v>60016</v>
      </c>
      <c r="E26" s="412">
        <v>0</v>
      </c>
      <c r="F26" s="412">
        <v>0</v>
      </c>
      <c r="G26" s="412">
        <v>0</v>
      </c>
      <c r="H26" s="403" t="e">
        <f>G26/F26</f>
        <v>#DIV/0!</v>
      </c>
      <c r="I26" s="404">
        <f t="shared" si="1"/>
        <v>0</v>
      </c>
    </row>
    <row r="27" spans="1:9" s="160" customFormat="1" ht="15">
      <c r="A27" s="226">
        <v>17</v>
      </c>
      <c r="B27" s="174" t="s">
        <v>811</v>
      </c>
      <c r="C27" s="760">
        <v>600</v>
      </c>
      <c r="D27" s="761">
        <v>60016</v>
      </c>
      <c r="E27" s="412">
        <v>0</v>
      </c>
      <c r="F27" s="412">
        <v>550000</v>
      </c>
      <c r="G27" s="412">
        <v>346460.3</v>
      </c>
      <c r="H27" s="403">
        <f>G27/F27</f>
        <v>0.6299278181818182</v>
      </c>
      <c r="I27" s="404">
        <f t="shared" si="1"/>
        <v>0.029800023693432483</v>
      </c>
    </row>
    <row r="28" spans="1:9" s="160" customFormat="1" ht="15">
      <c r="A28" s="226">
        <v>18</v>
      </c>
      <c r="B28" s="212" t="s">
        <v>812</v>
      </c>
      <c r="C28" s="213">
        <v>600</v>
      </c>
      <c r="D28" s="214">
        <v>60016</v>
      </c>
      <c r="E28" s="410">
        <v>0</v>
      </c>
      <c r="F28" s="410">
        <v>800000</v>
      </c>
      <c r="G28" s="410">
        <v>343175.28</v>
      </c>
      <c r="H28" s="215">
        <f>G28/F28</f>
        <v>0.42896910000000005</v>
      </c>
      <c r="I28" s="227">
        <f t="shared" si="1"/>
        <v>0.029517469894820063</v>
      </c>
    </row>
    <row r="29" spans="1:9" s="160" customFormat="1" ht="27">
      <c r="A29" s="383">
        <v>19</v>
      </c>
      <c r="B29" s="346" t="s">
        <v>665</v>
      </c>
      <c r="C29" s="1513">
        <v>600</v>
      </c>
      <c r="D29" s="1514">
        <v>60016</v>
      </c>
      <c r="E29" s="1515">
        <v>1750000</v>
      </c>
      <c r="F29" s="1515">
        <v>3160535.7</v>
      </c>
      <c r="G29" s="1515">
        <v>1042469.64</v>
      </c>
      <c r="H29" s="1516">
        <f>G29/F29</f>
        <v>0.32983953954388173</v>
      </c>
      <c r="I29" s="603">
        <f t="shared" si="1"/>
        <v>0.08966574228471208</v>
      </c>
    </row>
    <row r="30" spans="1:9" s="160" customFormat="1" ht="30" customHeight="1">
      <c r="A30" s="226">
        <v>20</v>
      </c>
      <c r="B30" s="212" t="s">
        <v>711</v>
      </c>
      <c r="C30" s="213">
        <v>600</v>
      </c>
      <c r="D30" s="214">
        <v>60016</v>
      </c>
      <c r="E30" s="410">
        <v>154000</v>
      </c>
      <c r="F30" s="410">
        <v>224000</v>
      </c>
      <c r="G30" s="410">
        <v>182494.5</v>
      </c>
      <c r="H30" s="215">
        <f>G30/F30</f>
        <v>0.8147075892857143</v>
      </c>
      <c r="I30" s="227">
        <f t="shared" si="1"/>
        <v>0.01569686461600684</v>
      </c>
    </row>
    <row r="31" spans="1:9" s="160" customFormat="1" ht="15">
      <c r="A31" s="226">
        <v>21</v>
      </c>
      <c r="B31" s="208" t="s">
        <v>666</v>
      </c>
      <c r="C31" s="209">
        <v>600</v>
      </c>
      <c r="D31" s="210">
        <v>60016</v>
      </c>
      <c r="E31" s="217">
        <v>350000</v>
      </c>
      <c r="F31" s="217">
        <v>0</v>
      </c>
      <c r="G31" s="217">
        <v>0</v>
      </c>
      <c r="H31" s="211">
        <v>0</v>
      </c>
      <c r="I31" s="228">
        <f t="shared" si="1"/>
        <v>0</v>
      </c>
    </row>
    <row r="32" spans="1:9" s="160" customFormat="1" ht="27" hidden="1">
      <c r="A32" s="226">
        <v>15</v>
      </c>
      <c r="B32" s="156" t="s">
        <v>501</v>
      </c>
      <c r="C32" s="166">
        <v>600</v>
      </c>
      <c r="D32" s="167">
        <v>60095</v>
      </c>
      <c r="E32" s="176">
        <v>0</v>
      </c>
      <c r="F32" s="176">
        <v>0</v>
      </c>
      <c r="G32" s="176">
        <v>0</v>
      </c>
      <c r="H32" s="403" t="e">
        <f aca="true" t="shared" si="2" ref="H32:H39">G32/F32</f>
        <v>#DIV/0!</v>
      </c>
      <c r="I32" s="222">
        <f t="shared" si="1"/>
        <v>0</v>
      </c>
    </row>
    <row r="33" spans="1:9" s="168" customFormat="1" ht="15.75">
      <c r="A33" s="223"/>
      <c r="B33" s="161" t="s">
        <v>201</v>
      </c>
      <c r="C33" s="162">
        <v>600</v>
      </c>
      <c r="D33" s="163"/>
      <c r="E33" s="175">
        <f>SUM(E19:E32)</f>
        <v>8245953</v>
      </c>
      <c r="F33" s="175">
        <f>SUM(F19:F32)</f>
        <v>9322954.7</v>
      </c>
      <c r="G33" s="175">
        <f>SUM(G19:G32)</f>
        <v>5488993.39</v>
      </c>
      <c r="H33" s="164">
        <f t="shared" si="2"/>
        <v>0.5887611349221723</v>
      </c>
      <c r="I33" s="224">
        <f>G33/G86</f>
        <v>0.47212374137843294</v>
      </c>
    </row>
    <row r="34" spans="1:9" s="160" customFormat="1" ht="15" hidden="1">
      <c r="A34" s="221">
        <v>16</v>
      </c>
      <c r="B34" s="156" t="s">
        <v>406</v>
      </c>
      <c r="C34" s="166">
        <v>700</v>
      </c>
      <c r="D34" s="158" t="s">
        <v>418</v>
      </c>
      <c r="E34" s="176">
        <v>0</v>
      </c>
      <c r="F34" s="176">
        <v>0</v>
      </c>
      <c r="G34" s="176">
        <v>0</v>
      </c>
      <c r="H34" s="159" t="e">
        <f t="shared" si="2"/>
        <v>#DIV/0!</v>
      </c>
      <c r="I34" s="222">
        <f>G34/G$86</f>
        <v>0</v>
      </c>
    </row>
    <row r="35" spans="1:9" s="160" customFormat="1" ht="33.75" customHeight="1">
      <c r="A35" s="221">
        <v>22</v>
      </c>
      <c r="B35" s="156" t="s">
        <v>813</v>
      </c>
      <c r="C35" s="166">
        <v>700</v>
      </c>
      <c r="D35" s="158" t="s">
        <v>418</v>
      </c>
      <c r="E35" s="176">
        <v>780000</v>
      </c>
      <c r="F35" s="176">
        <v>869000</v>
      </c>
      <c r="G35" s="176">
        <v>738954.74</v>
      </c>
      <c r="H35" s="159">
        <f t="shared" si="2"/>
        <v>0.8503506789413119</v>
      </c>
      <c r="I35" s="222">
        <f>G35/G$86</f>
        <v>0.0635595730892522</v>
      </c>
    </row>
    <row r="36" spans="1:9" s="160" customFormat="1" ht="27">
      <c r="A36" s="221">
        <v>23</v>
      </c>
      <c r="B36" s="156" t="s">
        <v>667</v>
      </c>
      <c r="C36" s="166">
        <v>700</v>
      </c>
      <c r="D36" s="158" t="s">
        <v>418</v>
      </c>
      <c r="E36" s="176">
        <v>1000000</v>
      </c>
      <c r="F36" s="176">
        <v>91000</v>
      </c>
      <c r="G36" s="176">
        <v>77723.7</v>
      </c>
      <c r="H36" s="159">
        <f t="shared" si="2"/>
        <v>0.8541065934065933</v>
      </c>
      <c r="I36" s="222">
        <f>G36/G$86</f>
        <v>0.0066852337815941345</v>
      </c>
    </row>
    <row r="37" spans="1:9" s="160" customFormat="1" ht="15">
      <c r="A37" s="221">
        <v>24</v>
      </c>
      <c r="B37" s="156" t="s">
        <v>335</v>
      </c>
      <c r="C37" s="166">
        <v>700</v>
      </c>
      <c r="D37" s="158" t="s">
        <v>202</v>
      </c>
      <c r="E37" s="176">
        <v>500000</v>
      </c>
      <c r="F37" s="176">
        <v>390000</v>
      </c>
      <c r="G37" s="176">
        <v>14280</v>
      </c>
      <c r="H37" s="159">
        <f t="shared" si="2"/>
        <v>0.03661538461538461</v>
      </c>
      <c r="I37" s="222">
        <f>G37/G$86</f>
        <v>0.0012282629159595367</v>
      </c>
    </row>
    <row r="38" spans="1:9" s="168" customFormat="1" ht="15.75">
      <c r="A38" s="223"/>
      <c r="B38" s="169" t="s">
        <v>203</v>
      </c>
      <c r="C38" s="162">
        <v>700</v>
      </c>
      <c r="D38" s="162"/>
      <c r="E38" s="175">
        <f>SUM(E34:E37)</f>
        <v>2280000</v>
      </c>
      <c r="F38" s="175">
        <f>SUM(F34:F37)</f>
        <v>1350000</v>
      </c>
      <c r="G38" s="175">
        <f>SUM(G34:G37)</f>
        <v>830958.44</v>
      </c>
      <c r="H38" s="164">
        <f t="shared" si="2"/>
        <v>0.6155247703703703</v>
      </c>
      <c r="I38" s="224">
        <f>G38/G86</f>
        <v>0.07147306978680586</v>
      </c>
    </row>
    <row r="39" spans="1:9" s="160" customFormat="1" ht="22.5" customHeight="1" hidden="1">
      <c r="A39" s="221">
        <v>19</v>
      </c>
      <c r="B39" s="170" t="s">
        <v>503</v>
      </c>
      <c r="C39" s="171">
        <v>750</v>
      </c>
      <c r="D39" s="172">
        <v>75023</v>
      </c>
      <c r="E39" s="176">
        <v>0</v>
      </c>
      <c r="F39" s="176">
        <v>0</v>
      </c>
      <c r="G39" s="176">
        <v>0</v>
      </c>
      <c r="H39" s="159" t="e">
        <f t="shared" si="2"/>
        <v>#DIV/0!</v>
      </c>
      <c r="I39" s="222">
        <f>G39/G$86</f>
        <v>0</v>
      </c>
    </row>
    <row r="40" spans="1:9" s="160" customFormat="1" ht="22.5" customHeight="1" hidden="1">
      <c r="A40" s="221">
        <v>21</v>
      </c>
      <c r="B40" s="170" t="s">
        <v>545</v>
      </c>
      <c r="C40" s="171">
        <v>750</v>
      </c>
      <c r="D40" s="172">
        <v>75023</v>
      </c>
      <c r="E40" s="176">
        <v>0</v>
      </c>
      <c r="F40" s="176">
        <v>0</v>
      </c>
      <c r="G40" s="176">
        <v>0</v>
      </c>
      <c r="H40" s="159">
        <v>0</v>
      </c>
      <c r="I40" s="222">
        <v>0</v>
      </c>
    </row>
    <row r="41" spans="1:9" s="160" customFormat="1" ht="42" customHeight="1" hidden="1">
      <c r="A41" s="221">
        <v>22</v>
      </c>
      <c r="B41" s="762" t="s">
        <v>550</v>
      </c>
      <c r="C41" s="171">
        <v>750</v>
      </c>
      <c r="D41" s="172">
        <v>75023</v>
      </c>
      <c r="E41" s="176">
        <v>0</v>
      </c>
      <c r="F41" s="176">
        <v>0</v>
      </c>
      <c r="G41" s="176">
        <v>0</v>
      </c>
      <c r="H41" s="159" t="e">
        <f>G41/F41</f>
        <v>#DIV/0!</v>
      </c>
      <c r="I41" s="222">
        <f>G41/G$86</f>
        <v>0</v>
      </c>
    </row>
    <row r="42" spans="1:9" s="160" customFormat="1" ht="15" customHeight="1" hidden="1">
      <c r="A42" s="221">
        <v>23</v>
      </c>
      <c r="B42" s="762" t="s">
        <v>522</v>
      </c>
      <c r="C42" s="171">
        <v>750</v>
      </c>
      <c r="D42" s="172">
        <v>75095</v>
      </c>
      <c r="E42" s="176">
        <v>0</v>
      </c>
      <c r="F42" s="176">
        <v>0</v>
      </c>
      <c r="G42" s="176">
        <v>0</v>
      </c>
      <c r="H42" s="159" t="e">
        <f>G42/F42</f>
        <v>#DIV/0!</v>
      </c>
      <c r="I42" s="222">
        <f>G42/G$86</f>
        <v>0</v>
      </c>
    </row>
    <row r="43" spans="1:9" s="160" customFormat="1" ht="15" hidden="1">
      <c r="A43" s="223"/>
      <c r="B43" s="161" t="s">
        <v>204</v>
      </c>
      <c r="C43" s="162">
        <v>750</v>
      </c>
      <c r="D43" s="162"/>
      <c r="E43" s="175">
        <f>SUM(E39:E42)</f>
        <v>0</v>
      </c>
      <c r="F43" s="175">
        <f>SUM(F39:F42)</f>
        <v>0</v>
      </c>
      <c r="G43" s="175">
        <f>SUM(G39:G42)</f>
        <v>0</v>
      </c>
      <c r="H43" s="173" t="e">
        <f>G43/F43</f>
        <v>#DIV/0!</v>
      </c>
      <c r="I43" s="224">
        <f>G43/G86</f>
        <v>0</v>
      </c>
    </row>
    <row r="44" spans="1:9" s="1152" customFormat="1" ht="15">
      <c r="A44" s="1153">
        <v>25</v>
      </c>
      <c r="B44" s="1154" t="s">
        <v>677</v>
      </c>
      <c r="C44" s="1155">
        <v>754</v>
      </c>
      <c r="D44" s="1155">
        <v>75404</v>
      </c>
      <c r="E44" s="1156">
        <v>0</v>
      </c>
      <c r="F44" s="1156">
        <v>60000</v>
      </c>
      <c r="G44" s="1156">
        <v>58149</v>
      </c>
      <c r="H44" s="1150">
        <f>G44/F44</f>
        <v>0.96915</v>
      </c>
      <c r="I44" s="1151">
        <f>G44/G86</f>
        <v>0.005001558844546995</v>
      </c>
    </row>
    <row r="45" spans="1:9" s="160" customFormat="1" ht="15">
      <c r="A45" s="230">
        <v>26</v>
      </c>
      <c r="B45" s="212" t="s">
        <v>668</v>
      </c>
      <c r="C45" s="213">
        <v>754</v>
      </c>
      <c r="D45" s="214">
        <v>75412</v>
      </c>
      <c r="E45" s="410">
        <v>450000</v>
      </c>
      <c r="F45" s="410">
        <v>0</v>
      </c>
      <c r="G45" s="410">
        <v>0</v>
      </c>
      <c r="H45" s="215">
        <v>0</v>
      </c>
      <c r="I45" s="227">
        <f aca="true" t="shared" si="3" ref="I45:I53">G45/G$86</f>
        <v>0</v>
      </c>
    </row>
    <row r="46" spans="1:9" s="160" customFormat="1" ht="27">
      <c r="A46" s="1157">
        <v>27</v>
      </c>
      <c r="B46" s="604" t="s">
        <v>814</v>
      </c>
      <c r="C46" s="239">
        <v>754</v>
      </c>
      <c r="D46" s="240">
        <v>75412</v>
      </c>
      <c r="E46" s="411">
        <v>0</v>
      </c>
      <c r="F46" s="411">
        <v>420000</v>
      </c>
      <c r="G46" s="411">
        <v>415514</v>
      </c>
      <c r="H46" s="241">
        <f>G46/F46</f>
        <v>0.9893190476190477</v>
      </c>
      <c r="I46" s="911">
        <v>0</v>
      </c>
    </row>
    <row r="47" spans="1:9" s="160" customFormat="1" ht="15">
      <c r="A47" s="229">
        <v>28</v>
      </c>
      <c r="B47" s="208" t="s">
        <v>669</v>
      </c>
      <c r="C47" s="209">
        <v>754</v>
      </c>
      <c r="D47" s="210">
        <v>75412</v>
      </c>
      <c r="E47" s="217">
        <v>85000</v>
      </c>
      <c r="F47" s="217">
        <v>85000</v>
      </c>
      <c r="G47" s="217">
        <v>20720</v>
      </c>
      <c r="H47" s="211">
        <f>G47/F47</f>
        <v>0.24376470588235294</v>
      </c>
      <c r="I47" s="228">
        <f t="shared" si="3"/>
        <v>0.0017821854074707003</v>
      </c>
    </row>
    <row r="48" spans="1:9" s="160" customFormat="1" ht="15" hidden="1">
      <c r="A48" s="221">
        <v>26</v>
      </c>
      <c r="B48" s="156" t="s">
        <v>546</v>
      </c>
      <c r="C48" s="166">
        <v>754</v>
      </c>
      <c r="D48" s="167">
        <v>75412</v>
      </c>
      <c r="E48" s="176">
        <v>0</v>
      </c>
      <c r="F48" s="176">
        <v>0</v>
      </c>
      <c r="G48" s="176">
        <v>0</v>
      </c>
      <c r="H48" s="159" t="e">
        <f>G48/F48</f>
        <v>#DIV/0!</v>
      </c>
      <c r="I48" s="222">
        <f t="shared" si="3"/>
        <v>0</v>
      </c>
    </row>
    <row r="49" spans="1:9" s="160" customFormat="1" ht="41.25" hidden="1">
      <c r="A49" s="221">
        <v>27</v>
      </c>
      <c r="B49" s="156" t="s">
        <v>549</v>
      </c>
      <c r="C49" s="166">
        <v>754</v>
      </c>
      <c r="D49" s="167">
        <v>75495</v>
      </c>
      <c r="E49" s="176">
        <v>0</v>
      </c>
      <c r="F49" s="176">
        <v>0</v>
      </c>
      <c r="G49" s="176">
        <v>0</v>
      </c>
      <c r="H49" s="403"/>
      <c r="I49" s="404">
        <f t="shared" si="3"/>
        <v>0</v>
      </c>
    </row>
    <row r="50" spans="1:9" s="168" customFormat="1" ht="28.5">
      <c r="A50" s="595"/>
      <c r="B50" s="596" t="s">
        <v>419</v>
      </c>
      <c r="C50" s="903">
        <v>754</v>
      </c>
      <c r="D50" s="597"/>
      <c r="E50" s="598">
        <f>SUM(E44:E49)</f>
        <v>535000</v>
      </c>
      <c r="F50" s="598">
        <f>SUM(F44:F49)</f>
        <v>565000</v>
      </c>
      <c r="G50" s="598">
        <f>SUM(G44:G49)</f>
        <v>494383</v>
      </c>
      <c r="H50" s="599">
        <v>0</v>
      </c>
      <c r="I50" s="600">
        <f t="shared" si="3"/>
        <v>0.042523270670926025</v>
      </c>
    </row>
    <row r="51" spans="1:9" s="160" customFormat="1" ht="30.75" customHeight="1">
      <c r="A51" s="221">
        <v>29</v>
      </c>
      <c r="B51" s="156" t="s">
        <v>670</v>
      </c>
      <c r="C51" s="166">
        <v>801</v>
      </c>
      <c r="D51" s="167">
        <v>80101</v>
      </c>
      <c r="E51" s="176">
        <v>100000</v>
      </c>
      <c r="F51" s="176">
        <v>100000</v>
      </c>
      <c r="G51" s="176">
        <v>10739.4</v>
      </c>
      <c r="H51" s="159">
        <f aca="true" t="shared" si="4" ref="H51:H78">G51/F51</f>
        <v>0.10739399999999999</v>
      </c>
      <c r="I51" s="222">
        <f t="shared" si="3"/>
        <v>0.0009237259635613339</v>
      </c>
    </row>
    <row r="52" spans="1:9" s="160" customFormat="1" ht="26.25" customHeight="1">
      <c r="A52" s="221">
        <v>30</v>
      </c>
      <c r="B52" s="156" t="s">
        <v>571</v>
      </c>
      <c r="C52" s="166">
        <v>801</v>
      </c>
      <c r="D52" s="167">
        <v>80101</v>
      </c>
      <c r="E52" s="176">
        <v>2000000</v>
      </c>
      <c r="F52" s="176">
        <v>40000</v>
      </c>
      <c r="G52" s="176">
        <v>40000.01</v>
      </c>
      <c r="H52" s="159">
        <f t="shared" si="4"/>
        <v>1.00000025</v>
      </c>
      <c r="I52" s="222">
        <f t="shared" si="3"/>
        <v>0.003440513229762649</v>
      </c>
    </row>
    <row r="53" spans="1:9" s="160" customFormat="1" ht="26.25" customHeight="1">
      <c r="A53" s="221">
        <v>31</v>
      </c>
      <c r="B53" s="156" t="s">
        <v>815</v>
      </c>
      <c r="C53" s="166">
        <v>801</v>
      </c>
      <c r="D53" s="167">
        <v>80104</v>
      </c>
      <c r="E53" s="176">
        <v>0</v>
      </c>
      <c r="F53" s="176">
        <v>40000</v>
      </c>
      <c r="G53" s="176">
        <v>0</v>
      </c>
      <c r="H53" s="159">
        <f t="shared" si="4"/>
        <v>0</v>
      </c>
      <c r="I53" s="222">
        <f t="shared" si="3"/>
        <v>0</v>
      </c>
    </row>
    <row r="54" spans="1:9" s="160" customFormat="1" ht="15">
      <c r="A54" s="223"/>
      <c r="B54" s="161" t="s">
        <v>205</v>
      </c>
      <c r="C54" s="162">
        <v>801</v>
      </c>
      <c r="D54" s="162"/>
      <c r="E54" s="175">
        <f>SUM(E51:E53)</f>
        <v>2100000</v>
      </c>
      <c r="F54" s="175">
        <f>SUM(F51:F53)</f>
        <v>180000</v>
      </c>
      <c r="G54" s="175">
        <f>SUM(G51:G53)</f>
        <v>50739.41</v>
      </c>
      <c r="H54" s="173">
        <f t="shared" si="4"/>
        <v>0.28188561111111116</v>
      </c>
      <c r="I54" s="224">
        <f>G54/G86</f>
        <v>0.004364239193323983</v>
      </c>
    </row>
    <row r="55" spans="1:9" s="160" customFormat="1" ht="15">
      <c r="A55" s="221">
        <v>32</v>
      </c>
      <c r="B55" s="174" t="s">
        <v>816</v>
      </c>
      <c r="C55" s="166">
        <v>855</v>
      </c>
      <c r="D55" s="167">
        <v>85505</v>
      </c>
      <c r="E55" s="176">
        <v>0</v>
      </c>
      <c r="F55" s="176">
        <v>60000</v>
      </c>
      <c r="G55" s="176">
        <v>0</v>
      </c>
      <c r="H55" s="159">
        <f t="shared" si="4"/>
        <v>0</v>
      </c>
      <c r="I55" s="222">
        <f>G55/G86</f>
        <v>0</v>
      </c>
    </row>
    <row r="56" spans="1:9" s="160" customFormat="1" ht="15">
      <c r="A56" s="223"/>
      <c r="B56" s="161" t="s">
        <v>206</v>
      </c>
      <c r="C56" s="162"/>
      <c r="D56" s="162"/>
      <c r="E56" s="175">
        <f>SUM(E55)</f>
        <v>0</v>
      </c>
      <c r="F56" s="175">
        <f>SUM(F55)</f>
        <v>60000</v>
      </c>
      <c r="G56" s="175">
        <f>SUM(G55)</f>
        <v>0</v>
      </c>
      <c r="H56" s="173">
        <f t="shared" si="4"/>
        <v>0</v>
      </c>
      <c r="I56" s="224">
        <f>G56/G86</f>
        <v>0</v>
      </c>
    </row>
    <row r="57" spans="1:9" s="160" customFormat="1" ht="41.25" hidden="1">
      <c r="A57" s="221">
        <v>25</v>
      </c>
      <c r="B57" s="156" t="s">
        <v>568</v>
      </c>
      <c r="C57" s="166">
        <v>851</v>
      </c>
      <c r="D57" s="167">
        <v>85153</v>
      </c>
      <c r="E57" s="176">
        <v>0</v>
      </c>
      <c r="F57" s="176">
        <v>0</v>
      </c>
      <c r="G57" s="176">
        <v>0</v>
      </c>
      <c r="H57" s="159" t="e">
        <f t="shared" si="4"/>
        <v>#DIV/0!</v>
      </c>
      <c r="I57" s="222">
        <f>G57/G86</f>
        <v>0</v>
      </c>
    </row>
    <row r="58" spans="1:9" s="160" customFormat="1" ht="15" hidden="1">
      <c r="A58" s="223"/>
      <c r="B58" s="161" t="s">
        <v>567</v>
      </c>
      <c r="C58" s="162">
        <v>854</v>
      </c>
      <c r="D58" s="162"/>
      <c r="E58" s="175">
        <f>E57</f>
        <v>0</v>
      </c>
      <c r="F58" s="175">
        <f>F57</f>
        <v>0</v>
      </c>
      <c r="G58" s="175">
        <f>G57</f>
        <v>0</v>
      </c>
      <c r="H58" s="173" t="e">
        <f t="shared" si="4"/>
        <v>#DIV/0!</v>
      </c>
      <c r="I58" s="224">
        <f>G58/G86</f>
        <v>0</v>
      </c>
    </row>
    <row r="59" spans="1:9" s="160" customFormat="1" ht="27">
      <c r="A59" s="230">
        <v>33</v>
      </c>
      <c r="B59" s="212" t="s">
        <v>547</v>
      </c>
      <c r="C59" s="213">
        <v>900</v>
      </c>
      <c r="D59" s="214">
        <v>90001</v>
      </c>
      <c r="E59" s="410">
        <v>250000</v>
      </c>
      <c r="F59" s="410">
        <v>150000</v>
      </c>
      <c r="G59" s="410">
        <v>25349</v>
      </c>
      <c r="H59" s="215">
        <f t="shared" si="4"/>
        <v>0.16899333333333333</v>
      </c>
      <c r="I59" s="227">
        <f>G59/G$86</f>
        <v>0.0021803387014466594</v>
      </c>
    </row>
    <row r="60" spans="1:9" s="160" customFormat="1" ht="41.25">
      <c r="A60" s="1157">
        <v>34</v>
      </c>
      <c r="B60" s="604" t="s">
        <v>671</v>
      </c>
      <c r="C60" s="239">
        <v>900</v>
      </c>
      <c r="D60" s="240">
        <v>90001</v>
      </c>
      <c r="E60" s="411">
        <v>120000</v>
      </c>
      <c r="F60" s="411">
        <v>0</v>
      </c>
      <c r="G60" s="411">
        <v>0</v>
      </c>
      <c r="H60" s="241">
        <v>0</v>
      </c>
      <c r="I60" s="911">
        <v>0</v>
      </c>
    </row>
    <row r="61" spans="1:9" s="160" customFormat="1" ht="54.75">
      <c r="A61" s="1517">
        <v>35</v>
      </c>
      <c r="B61" s="604" t="s">
        <v>678</v>
      </c>
      <c r="C61" s="209">
        <v>900</v>
      </c>
      <c r="D61" s="210">
        <v>90001</v>
      </c>
      <c r="E61" s="217">
        <v>0</v>
      </c>
      <c r="F61" s="217">
        <v>204000</v>
      </c>
      <c r="G61" s="217">
        <v>201015.3</v>
      </c>
      <c r="H61" s="211">
        <f>G61/F61</f>
        <v>0.9853691176470588</v>
      </c>
      <c r="I61" s="228">
        <f>G61/G86</f>
        <v>0.01728989065339503</v>
      </c>
    </row>
    <row r="62" spans="1:9" s="160" customFormat="1" ht="42.75" customHeight="1">
      <c r="A62" s="601">
        <v>36</v>
      </c>
      <c r="B62" s="905" t="s">
        <v>687</v>
      </c>
      <c r="C62" s="906">
        <v>900</v>
      </c>
      <c r="D62" s="907">
        <v>90001</v>
      </c>
      <c r="E62" s="908">
        <v>125000</v>
      </c>
      <c r="F62" s="908">
        <v>125000</v>
      </c>
      <c r="G62" s="908">
        <v>15463.49</v>
      </c>
      <c r="H62" s="909">
        <f>G62/F62</f>
        <v>0.12370792</v>
      </c>
      <c r="I62" s="910">
        <f>G62/G86</f>
        <v>0.0013300582155680067</v>
      </c>
    </row>
    <row r="63" spans="1:9" s="160" customFormat="1" ht="42.75" customHeight="1">
      <c r="A63" s="230">
        <v>37</v>
      </c>
      <c r="B63" s="261" t="s">
        <v>817</v>
      </c>
      <c r="C63" s="1436">
        <v>900</v>
      </c>
      <c r="D63" s="240">
        <v>90003</v>
      </c>
      <c r="E63" s="411">
        <v>0</v>
      </c>
      <c r="F63" s="411">
        <v>66000</v>
      </c>
      <c r="G63" s="411">
        <v>0</v>
      </c>
      <c r="H63" s="241">
        <f>G63/F63</f>
        <v>0</v>
      </c>
      <c r="I63" s="911">
        <f>G63/G86</f>
        <v>0</v>
      </c>
    </row>
    <row r="64" spans="1:9" s="160" customFormat="1" ht="15">
      <c r="A64" s="601">
        <v>38</v>
      </c>
      <c r="B64" s="602" t="s">
        <v>672</v>
      </c>
      <c r="C64" s="904">
        <v>900</v>
      </c>
      <c r="D64" s="210">
        <v>90004</v>
      </c>
      <c r="E64" s="217">
        <v>50000</v>
      </c>
      <c r="F64" s="217">
        <v>8610</v>
      </c>
      <c r="G64" s="217">
        <v>8610</v>
      </c>
      <c r="H64" s="211">
        <f>G64/F64</f>
        <v>1</v>
      </c>
      <c r="I64" s="910">
        <f>G64/G86</f>
        <v>0.0007405702875638383</v>
      </c>
    </row>
    <row r="65" spans="1:9" s="160" customFormat="1" ht="27" customHeight="1">
      <c r="A65" s="230">
        <v>39</v>
      </c>
      <c r="B65" s="261" t="s">
        <v>569</v>
      </c>
      <c r="C65" s="605">
        <v>900</v>
      </c>
      <c r="D65" s="210">
        <v>90005</v>
      </c>
      <c r="E65" s="217">
        <v>307500</v>
      </c>
      <c r="F65" s="217">
        <v>607500</v>
      </c>
      <c r="G65" s="217">
        <v>525995.04</v>
      </c>
      <c r="H65" s="211">
        <f t="shared" si="4"/>
        <v>0.8658354567901235</v>
      </c>
      <c r="I65" s="910">
        <f>G65/G86</f>
        <v>0.04524231103716059</v>
      </c>
    </row>
    <row r="66" spans="1:9" s="160" customFormat="1" ht="27" customHeight="1">
      <c r="A66" s="601">
        <v>40</v>
      </c>
      <c r="B66" s="952" t="s">
        <v>679</v>
      </c>
      <c r="C66" s="605">
        <v>900</v>
      </c>
      <c r="D66" s="210">
        <v>90005</v>
      </c>
      <c r="E66" s="217">
        <v>0</v>
      </c>
      <c r="F66" s="217">
        <v>5000</v>
      </c>
      <c r="G66" s="217">
        <v>1014.75</v>
      </c>
      <c r="H66" s="211">
        <f t="shared" si="4"/>
        <v>0.20295</v>
      </c>
      <c r="I66" s="603">
        <f>G66/G86</f>
        <v>8.728149817716665E-05</v>
      </c>
    </row>
    <row r="67" spans="1:9" s="160" customFormat="1" ht="27" customHeight="1">
      <c r="A67" s="230">
        <v>41</v>
      </c>
      <c r="B67" s="1176" t="s">
        <v>680</v>
      </c>
      <c r="C67" s="1159">
        <v>900</v>
      </c>
      <c r="D67" s="210">
        <v>90005</v>
      </c>
      <c r="E67" s="217">
        <v>0</v>
      </c>
      <c r="F67" s="217">
        <v>181900</v>
      </c>
      <c r="G67" s="217">
        <v>0</v>
      </c>
      <c r="H67" s="211">
        <f t="shared" si="4"/>
        <v>0</v>
      </c>
      <c r="I67" s="1160">
        <v>0</v>
      </c>
    </row>
    <row r="68" spans="1:9" s="160" customFormat="1" ht="33.75">
      <c r="A68" s="601">
        <v>42</v>
      </c>
      <c r="B68" s="346" t="s">
        <v>673</v>
      </c>
      <c r="C68" s="1158">
        <v>900</v>
      </c>
      <c r="D68" s="172">
        <v>90015</v>
      </c>
      <c r="E68" s="176">
        <v>366500</v>
      </c>
      <c r="F68" s="176">
        <v>366500</v>
      </c>
      <c r="G68" s="176">
        <v>349945.11</v>
      </c>
      <c r="H68" s="159">
        <f t="shared" si="4"/>
        <v>0.9548297680763983</v>
      </c>
      <c r="I68" s="222">
        <f>G68/G$86</f>
        <v>0.030099761991203136</v>
      </c>
    </row>
    <row r="69" spans="1:9" s="160" customFormat="1" ht="26.25">
      <c r="A69" s="230">
        <v>43</v>
      </c>
      <c r="B69" s="398" t="s">
        <v>688</v>
      </c>
      <c r="C69" s="171">
        <v>900</v>
      </c>
      <c r="D69" s="172">
        <v>90015</v>
      </c>
      <c r="E69" s="176">
        <v>250000</v>
      </c>
      <c r="F69" s="176">
        <v>270000</v>
      </c>
      <c r="G69" s="176">
        <v>1336.05</v>
      </c>
      <c r="H69" s="159">
        <f t="shared" si="4"/>
        <v>0.004948333333333333</v>
      </c>
      <c r="I69" s="228">
        <f>G69/G$86</f>
        <v>0.00011491741378625623</v>
      </c>
    </row>
    <row r="70" spans="1:9" s="160" customFormat="1" ht="39" hidden="1">
      <c r="A70" s="601">
        <v>44</v>
      </c>
      <c r="B70" s="398" t="s">
        <v>430</v>
      </c>
      <c r="C70" s="171">
        <v>900</v>
      </c>
      <c r="D70" s="172">
        <v>90095</v>
      </c>
      <c r="E70" s="176">
        <v>0</v>
      </c>
      <c r="F70" s="176">
        <v>0</v>
      </c>
      <c r="G70" s="176">
        <v>0</v>
      </c>
      <c r="H70" s="159" t="e">
        <f t="shared" si="4"/>
        <v>#DIV/0!</v>
      </c>
      <c r="I70" s="222">
        <f>G70/G$86</f>
        <v>0</v>
      </c>
    </row>
    <row r="71" spans="1:9" s="168" customFormat="1" ht="28.5">
      <c r="A71" s="230"/>
      <c r="B71" s="161" t="s">
        <v>208</v>
      </c>
      <c r="C71" s="162">
        <v>900</v>
      </c>
      <c r="D71" s="163"/>
      <c r="E71" s="175">
        <f>SUM(E59:E70)</f>
        <v>1469000</v>
      </c>
      <c r="F71" s="175">
        <f>SUM(F59:F70)</f>
        <v>1984510</v>
      </c>
      <c r="G71" s="175">
        <f>SUM(G59:G70)</f>
        <v>1128728.74</v>
      </c>
      <c r="H71" s="173">
        <f t="shared" si="4"/>
        <v>0.5687694896977088</v>
      </c>
      <c r="I71" s="224">
        <f>G71/G86</f>
        <v>0.09708512979830068</v>
      </c>
    </row>
    <row r="72" spans="1:9" s="168" customFormat="1" ht="26.25">
      <c r="A72" s="601">
        <v>44</v>
      </c>
      <c r="B72" s="400" t="s">
        <v>674</v>
      </c>
      <c r="C72" s="209">
        <v>921</v>
      </c>
      <c r="D72" s="216" t="s">
        <v>209</v>
      </c>
      <c r="E72" s="217">
        <v>12000</v>
      </c>
      <c r="F72" s="217">
        <v>12000</v>
      </c>
      <c r="G72" s="217">
        <v>11971.63</v>
      </c>
      <c r="H72" s="211">
        <f t="shared" si="4"/>
        <v>0.9976358333333333</v>
      </c>
      <c r="I72" s="228">
        <f>G72/G$86</f>
        <v>0.0010297135274922036</v>
      </c>
    </row>
    <row r="73" spans="1:9" s="168" customFormat="1" ht="39">
      <c r="A73" s="230">
        <v>45</v>
      </c>
      <c r="B73" s="400" t="s">
        <v>675</v>
      </c>
      <c r="C73" s="166">
        <v>921</v>
      </c>
      <c r="D73" s="158" t="s">
        <v>209</v>
      </c>
      <c r="E73" s="176">
        <v>150000</v>
      </c>
      <c r="F73" s="176">
        <v>700000</v>
      </c>
      <c r="G73" s="176">
        <v>624164.69</v>
      </c>
      <c r="H73" s="211">
        <f t="shared" si="4"/>
        <v>0.8916638428571427</v>
      </c>
      <c r="I73" s="222">
        <f>G73/G$86</f>
        <v>0.053686158415852954</v>
      </c>
    </row>
    <row r="74" spans="1:9" s="160" customFormat="1" ht="15">
      <c r="A74" s="601">
        <v>46</v>
      </c>
      <c r="B74" s="156" t="s">
        <v>548</v>
      </c>
      <c r="C74" s="166">
        <v>921</v>
      </c>
      <c r="D74" s="158" t="s">
        <v>209</v>
      </c>
      <c r="E74" s="176">
        <v>774000</v>
      </c>
      <c r="F74" s="176">
        <v>934119</v>
      </c>
      <c r="G74" s="176">
        <v>933869.35</v>
      </c>
      <c r="H74" s="211">
        <f t="shared" si="4"/>
        <v>0.9997327428304102</v>
      </c>
      <c r="I74" s="222">
        <f>G74/G$86</f>
        <v>0.08032472625743957</v>
      </c>
    </row>
    <row r="75" spans="1:9" s="160" customFormat="1" ht="41.25">
      <c r="A75" s="230">
        <v>47</v>
      </c>
      <c r="B75" s="156" t="s">
        <v>570</v>
      </c>
      <c r="C75" s="166">
        <v>921</v>
      </c>
      <c r="D75" s="158" t="s">
        <v>209</v>
      </c>
      <c r="E75" s="176">
        <v>0</v>
      </c>
      <c r="F75" s="176">
        <v>50000</v>
      </c>
      <c r="G75" s="176">
        <v>2214</v>
      </c>
      <c r="H75" s="211">
        <f t="shared" si="4"/>
        <v>0.04428</v>
      </c>
      <c r="I75" s="222">
        <f>G75/G86</f>
        <v>0.0001904323596592727</v>
      </c>
    </row>
    <row r="76" spans="1:9" s="160" customFormat="1" ht="27">
      <c r="A76" s="601">
        <v>48</v>
      </c>
      <c r="B76" s="156" t="s">
        <v>689</v>
      </c>
      <c r="C76" s="166">
        <v>921</v>
      </c>
      <c r="D76" s="158" t="s">
        <v>209</v>
      </c>
      <c r="E76" s="176">
        <v>0</v>
      </c>
      <c r="F76" s="176">
        <v>30000</v>
      </c>
      <c r="G76" s="176">
        <v>0</v>
      </c>
      <c r="H76" s="211">
        <f t="shared" si="4"/>
        <v>0</v>
      </c>
      <c r="I76" s="222">
        <f>G76/G$86</f>
        <v>0</v>
      </c>
    </row>
    <row r="77" spans="1:9" s="160" customFormat="1" ht="41.25">
      <c r="A77" s="230">
        <v>49</v>
      </c>
      <c r="B77" s="156" t="s">
        <v>818</v>
      </c>
      <c r="C77" s="166">
        <v>921</v>
      </c>
      <c r="D77" s="158" t="s">
        <v>209</v>
      </c>
      <c r="E77" s="176">
        <v>0</v>
      </c>
      <c r="F77" s="176">
        <v>81902</v>
      </c>
      <c r="G77" s="176">
        <v>18969.41</v>
      </c>
      <c r="H77" s="211">
        <f t="shared" si="4"/>
        <v>0.23161107176869916</v>
      </c>
      <c r="I77" s="222">
        <f>G77/G$86</f>
        <v>0.0016316122437417364</v>
      </c>
    </row>
    <row r="78" spans="1:9" s="160" customFormat="1" ht="15">
      <c r="A78" s="601"/>
      <c r="B78" s="161" t="s">
        <v>210</v>
      </c>
      <c r="C78" s="162">
        <v>921</v>
      </c>
      <c r="D78" s="162"/>
      <c r="E78" s="175">
        <f>SUM(E72:E77)</f>
        <v>936000</v>
      </c>
      <c r="F78" s="175">
        <f>SUM(F72:F77)</f>
        <v>1808021</v>
      </c>
      <c r="G78" s="175">
        <f>SUM(G72:G77)</f>
        <v>1591189.0799999998</v>
      </c>
      <c r="H78" s="173">
        <f t="shared" si="4"/>
        <v>0.8800722336742769</v>
      </c>
      <c r="I78" s="224">
        <f>G78/G$86</f>
        <v>0.13686264280418572</v>
      </c>
    </row>
    <row r="79" spans="1:9" s="160" customFormat="1" ht="15">
      <c r="A79" s="230">
        <v>50</v>
      </c>
      <c r="B79" s="604" t="s">
        <v>504</v>
      </c>
      <c r="C79" s="166">
        <v>926</v>
      </c>
      <c r="D79" s="167">
        <v>92601</v>
      </c>
      <c r="E79" s="176">
        <v>200000</v>
      </c>
      <c r="F79" s="176">
        <v>0</v>
      </c>
      <c r="G79" s="176">
        <v>0</v>
      </c>
      <c r="H79" s="159" t="s">
        <v>17</v>
      </c>
      <c r="I79" s="222">
        <f>G79/G86</f>
        <v>0</v>
      </c>
    </row>
    <row r="80" spans="1:9" s="160" customFormat="1" ht="26.25">
      <c r="A80" s="601">
        <v>51</v>
      </c>
      <c r="B80" s="398" t="s">
        <v>676</v>
      </c>
      <c r="C80" s="166">
        <v>926</v>
      </c>
      <c r="D80" s="167">
        <v>92601</v>
      </c>
      <c r="E80" s="176">
        <v>10000</v>
      </c>
      <c r="F80" s="176">
        <v>10000</v>
      </c>
      <c r="G80" s="176">
        <v>10000</v>
      </c>
      <c r="H80" s="159">
        <f>G80/F80</f>
        <v>1</v>
      </c>
      <c r="I80" s="222">
        <f>G80/G$86</f>
        <v>0.0008601280924086392</v>
      </c>
    </row>
    <row r="81" spans="1:9" s="160" customFormat="1" ht="15">
      <c r="A81" s="230">
        <v>52</v>
      </c>
      <c r="B81" s="399" t="s">
        <v>368</v>
      </c>
      <c r="C81" s="166">
        <v>926</v>
      </c>
      <c r="D81" s="167">
        <v>92601</v>
      </c>
      <c r="E81" s="176">
        <v>100000</v>
      </c>
      <c r="F81" s="176">
        <v>0</v>
      </c>
      <c r="G81" s="176">
        <v>0</v>
      </c>
      <c r="H81" s="159">
        <v>0</v>
      </c>
      <c r="I81" s="222">
        <f>G81/G86</f>
        <v>0</v>
      </c>
    </row>
    <row r="82" spans="1:9" s="160" customFormat="1" ht="15">
      <c r="A82" s="601">
        <v>53</v>
      </c>
      <c r="B82" s="1161" t="s">
        <v>681</v>
      </c>
      <c r="C82" s="166">
        <v>926</v>
      </c>
      <c r="D82" s="167">
        <v>92601</v>
      </c>
      <c r="E82" s="176">
        <v>0</v>
      </c>
      <c r="F82" s="176">
        <v>170000</v>
      </c>
      <c r="G82" s="176">
        <v>127704.44</v>
      </c>
      <c r="H82" s="159">
        <f>G82/F82</f>
        <v>0.7512025882352942</v>
      </c>
      <c r="I82" s="222">
        <f>G82/G86</f>
        <v>0.01098421763693135</v>
      </c>
    </row>
    <row r="83" spans="1:9" s="160" customFormat="1" ht="15">
      <c r="A83" s="230">
        <v>54</v>
      </c>
      <c r="B83" s="1162" t="s">
        <v>682</v>
      </c>
      <c r="C83" s="166">
        <v>926</v>
      </c>
      <c r="D83" s="167">
        <v>92601</v>
      </c>
      <c r="E83" s="176">
        <v>0</v>
      </c>
      <c r="F83" s="176">
        <v>200000</v>
      </c>
      <c r="G83" s="176">
        <v>197598.15</v>
      </c>
      <c r="H83" s="159">
        <f>G83/F83</f>
        <v>0.9879907499999999</v>
      </c>
      <c r="I83" s="222">
        <v>0</v>
      </c>
    </row>
    <row r="84" spans="1:9" s="160" customFormat="1" ht="15" hidden="1">
      <c r="A84" s="601">
        <v>55</v>
      </c>
      <c r="B84" s="604" t="s">
        <v>504</v>
      </c>
      <c r="C84" s="166">
        <v>926</v>
      </c>
      <c r="D84" s="167">
        <v>92695</v>
      </c>
      <c r="E84" s="176">
        <v>0</v>
      </c>
      <c r="F84" s="176">
        <v>0</v>
      </c>
      <c r="G84" s="176">
        <v>0</v>
      </c>
      <c r="H84" s="159" t="e">
        <f>G84/F84</f>
        <v>#DIV/0!</v>
      </c>
      <c r="I84" s="222">
        <v>0</v>
      </c>
    </row>
    <row r="85" spans="1:9" s="160" customFormat="1" ht="15">
      <c r="A85" s="230">
        <v>56</v>
      </c>
      <c r="B85" s="161" t="s">
        <v>211</v>
      </c>
      <c r="C85" s="162">
        <v>926</v>
      </c>
      <c r="D85" s="162"/>
      <c r="E85" s="175">
        <f>SUM(E79:E84)</f>
        <v>310000</v>
      </c>
      <c r="F85" s="175">
        <f>SUM(F79:F84)</f>
        <v>380000</v>
      </c>
      <c r="G85" s="175">
        <f>SUM(G79:G84)</f>
        <v>335302.58999999997</v>
      </c>
      <c r="H85" s="173">
        <f>G85/F85</f>
        <v>0.8823752368421052</v>
      </c>
      <c r="I85" s="224">
        <f>G85/G$86</f>
        <v>0.0288403177116376</v>
      </c>
    </row>
    <row r="86" spans="1:9" s="177" customFormat="1" ht="14.25" customHeight="1" thickBot="1">
      <c r="A86" s="601"/>
      <c r="B86" s="231" t="s">
        <v>212</v>
      </c>
      <c r="C86" s="232"/>
      <c r="D86" s="233"/>
      <c r="E86" s="409">
        <f>E33+E38+E43+E54+E71+E78+E12+E85+E56+E58+E18+E50</f>
        <v>17706053</v>
      </c>
      <c r="F86" s="409">
        <f>F33+F38+F43+F54+F71+F78+F12+F85+F56+F58+F18+F50</f>
        <v>17464585.7</v>
      </c>
      <c r="G86" s="409">
        <f>G33+G38+G43+G54+G71+G78+G12+G85+G56+G58+G18+G50</f>
        <v>11626175.32</v>
      </c>
      <c r="H86" s="234">
        <f>G86/F86</f>
        <v>0.665700035472356</v>
      </c>
      <c r="I86" s="235">
        <f>G86/G86</f>
        <v>1</v>
      </c>
    </row>
    <row r="87" spans="1:9" ht="15" hidden="1">
      <c r="A87" s="230">
        <v>59</v>
      </c>
      <c r="B87" s="178"/>
      <c r="C87" s="179"/>
      <c r="D87" s="5"/>
      <c r="E87" s="180"/>
      <c r="F87" s="180"/>
      <c r="G87" s="147"/>
      <c r="H87" s="180"/>
      <c r="I87" s="4"/>
    </row>
    <row r="88" spans="1:9" ht="22.5" customHeight="1">
      <c r="A88" s="1"/>
      <c r="B88" s="1576"/>
      <c r="C88" s="1576"/>
      <c r="D88" s="1576"/>
      <c r="E88" s="1576"/>
      <c r="F88" s="1576"/>
      <c r="G88" s="1576"/>
      <c r="H88" s="1576"/>
      <c r="I88" s="1576"/>
    </row>
    <row r="89" spans="1:9" ht="15.75" thickBot="1">
      <c r="A89" s="142"/>
      <c r="B89" s="232"/>
      <c r="C89" s="182"/>
      <c r="D89" s="5"/>
      <c r="E89" s="180"/>
      <c r="F89" s="180"/>
      <c r="G89" s="147"/>
      <c r="H89" s="180"/>
      <c r="I89" s="4"/>
    </row>
    <row r="90" spans="1:9" ht="15">
      <c r="A90" s="142"/>
      <c r="B90" s="763"/>
      <c r="C90" s="179"/>
      <c r="D90" s="5"/>
      <c r="E90" s="180"/>
      <c r="F90" s="180"/>
      <c r="G90" s="147"/>
      <c r="H90" s="180"/>
      <c r="I90" s="4"/>
    </row>
    <row r="91" spans="2:8" ht="15">
      <c r="B91" s="183"/>
      <c r="E91" s="184"/>
      <c r="F91" s="184"/>
      <c r="H91" s="184"/>
    </row>
    <row r="92" spans="2:8" ht="15">
      <c r="B92" s="183"/>
      <c r="E92" s="184"/>
      <c r="F92" s="184"/>
      <c r="H92" s="184"/>
    </row>
    <row r="93" spans="2:8" ht="15">
      <c r="B93" s="183"/>
      <c r="E93" s="184"/>
      <c r="F93" s="184"/>
      <c r="H93" s="184"/>
    </row>
    <row r="94" spans="2:8" ht="15">
      <c r="B94" s="183"/>
      <c r="E94" s="184"/>
      <c r="F94" s="184"/>
      <c r="H94" s="184"/>
    </row>
    <row r="95" spans="2:8" ht="15">
      <c r="B95" s="183"/>
      <c r="E95" s="184"/>
      <c r="F95" s="184"/>
      <c r="H95" s="184"/>
    </row>
    <row r="96" spans="2:8" ht="15">
      <c r="B96" s="183"/>
      <c r="E96" s="184"/>
      <c r="F96" s="184"/>
      <c r="H96" s="184"/>
    </row>
    <row r="97" spans="2:8" ht="15">
      <c r="B97" s="183"/>
      <c r="E97" s="184"/>
      <c r="F97" s="184"/>
      <c r="H97" s="184"/>
    </row>
    <row r="98" spans="2:8" ht="15">
      <c r="B98" s="183"/>
      <c r="E98" s="184"/>
      <c r="F98" s="184"/>
      <c r="H98" s="184"/>
    </row>
    <row r="99" spans="2:8" ht="15">
      <c r="B99" s="183"/>
      <c r="E99" s="184"/>
      <c r="F99" s="184"/>
      <c r="H99" s="184"/>
    </row>
    <row r="100" spans="2:8" ht="15">
      <c r="B100" s="183"/>
      <c r="E100" s="184"/>
      <c r="F100" s="184"/>
      <c r="H100" s="184"/>
    </row>
    <row r="101" spans="2:8" ht="15">
      <c r="B101" s="183"/>
      <c r="E101" s="184"/>
      <c r="F101" s="184"/>
      <c r="H101" s="184"/>
    </row>
    <row r="102" spans="2:8" ht="15">
      <c r="B102" s="183"/>
      <c r="E102" s="184"/>
      <c r="F102" s="184"/>
      <c r="H102" s="184"/>
    </row>
    <row r="103" spans="2:8" ht="15">
      <c r="B103" s="183"/>
      <c r="E103" s="184"/>
      <c r="F103" s="184"/>
      <c r="H103" s="184"/>
    </row>
    <row r="104" spans="2:8" ht="15">
      <c r="B104" s="183"/>
      <c r="E104" s="184"/>
      <c r="F104" s="184"/>
      <c r="H104" s="184"/>
    </row>
    <row r="105" spans="2:8" ht="15">
      <c r="B105" s="183"/>
      <c r="E105" s="184"/>
      <c r="F105" s="184"/>
      <c r="H105" s="184"/>
    </row>
    <row r="106" spans="2:8" ht="15">
      <c r="B106" s="183"/>
      <c r="E106" s="184"/>
      <c r="F106" s="184"/>
      <c r="H106" s="184"/>
    </row>
    <row r="107" spans="2:8" ht="15">
      <c r="B107" s="183"/>
      <c r="E107" s="184"/>
      <c r="F107" s="184"/>
      <c r="H107" s="184"/>
    </row>
    <row r="108" spans="2:8" ht="15">
      <c r="B108" s="183"/>
      <c r="E108" s="184"/>
      <c r="F108" s="184"/>
      <c r="H108" s="184"/>
    </row>
    <row r="109" spans="2:8" ht="15">
      <c r="B109" s="183"/>
      <c r="E109" s="184"/>
      <c r="F109" s="184"/>
      <c r="H109" s="184"/>
    </row>
    <row r="110" spans="2:8" ht="15">
      <c r="B110" s="183"/>
      <c r="E110" s="184"/>
      <c r="F110" s="184"/>
      <c r="H110" s="184"/>
    </row>
    <row r="111" spans="2:8" ht="15">
      <c r="B111" s="183"/>
      <c r="E111" s="184"/>
      <c r="F111" s="184"/>
      <c r="H111" s="184"/>
    </row>
    <row r="112" spans="2:8" ht="15">
      <c r="B112" s="183"/>
      <c r="E112" s="184"/>
      <c r="F112" s="184"/>
      <c r="H112" s="184"/>
    </row>
    <row r="113" spans="2:8" ht="15">
      <c r="B113" s="183"/>
      <c r="E113" s="184"/>
      <c r="F113" s="184"/>
      <c r="H113" s="184"/>
    </row>
    <row r="114" spans="2:8" ht="15">
      <c r="B114" s="183"/>
      <c r="E114" s="184"/>
      <c r="F114" s="184"/>
      <c r="H114" s="184"/>
    </row>
    <row r="115" spans="2:8" ht="15">
      <c r="B115" s="183"/>
      <c r="E115" s="184"/>
      <c r="F115" s="184"/>
      <c r="H115" s="184"/>
    </row>
    <row r="116" spans="2:8" ht="15">
      <c r="B116" s="183"/>
      <c r="E116" s="184"/>
      <c r="F116" s="184"/>
      <c r="H116" s="184"/>
    </row>
    <row r="117" spans="2:8" ht="15">
      <c r="B117" s="183"/>
      <c r="E117" s="184"/>
      <c r="F117" s="184"/>
      <c r="H117" s="184"/>
    </row>
    <row r="118" spans="2:8" ht="15">
      <c r="B118" s="183"/>
      <c r="E118" s="184"/>
      <c r="F118" s="184"/>
      <c r="H118" s="184"/>
    </row>
    <row r="119" spans="2:8" ht="15">
      <c r="B119" s="183"/>
      <c r="E119" s="184"/>
      <c r="F119" s="184"/>
      <c r="H119" s="184"/>
    </row>
    <row r="120" spans="2:8" ht="15">
      <c r="B120" s="183"/>
      <c r="E120" s="184"/>
      <c r="F120" s="184"/>
      <c r="H120" s="184"/>
    </row>
    <row r="121" spans="2:8" ht="15">
      <c r="B121" s="183"/>
      <c r="E121" s="184"/>
      <c r="F121" s="184"/>
      <c r="H121" s="184"/>
    </row>
    <row r="122" spans="2:8" ht="15">
      <c r="B122" s="183"/>
      <c r="E122" s="184"/>
      <c r="F122" s="184"/>
      <c r="H122" s="184"/>
    </row>
    <row r="123" spans="2:8" ht="15">
      <c r="B123" s="183"/>
      <c r="E123" s="184"/>
      <c r="F123" s="184"/>
      <c r="H123" s="184"/>
    </row>
    <row r="124" spans="2:8" ht="15">
      <c r="B124" s="183"/>
      <c r="E124" s="184"/>
      <c r="F124" s="184"/>
      <c r="H124" s="184"/>
    </row>
    <row r="125" spans="2:8" ht="15">
      <c r="B125" s="183"/>
      <c r="E125" s="184"/>
      <c r="F125" s="184"/>
      <c r="H125" s="184"/>
    </row>
    <row r="126" spans="2:8" ht="15">
      <c r="B126" s="183"/>
      <c r="E126" s="184"/>
      <c r="F126" s="184"/>
      <c r="H126" s="184"/>
    </row>
    <row r="127" spans="2:8" ht="15">
      <c r="B127" s="183"/>
      <c r="E127" s="184"/>
      <c r="F127" s="184"/>
      <c r="H127" s="184"/>
    </row>
    <row r="128" spans="2:8" ht="15">
      <c r="B128" s="183"/>
      <c r="E128" s="184"/>
      <c r="F128" s="184"/>
      <c r="H128" s="184"/>
    </row>
    <row r="129" spans="2:8" ht="15">
      <c r="B129" s="183"/>
      <c r="E129" s="184"/>
      <c r="F129" s="184"/>
      <c r="H129" s="184"/>
    </row>
    <row r="130" spans="2:8" ht="15">
      <c r="B130" s="183"/>
      <c r="E130" s="184"/>
      <c r="F130" s="184"/>
      <c r="H130" s="184"/>
    </row>
    <row r="131" spans="2:8" ht="15">
      <c r="B131" s="183"/>
      <c r="E131" s="184"/>
      <c r="F131" s="184"/>
      <c r="H131" s="184"/>
    </row>
    <row r="132" spans="2:8" ht="15">
      <c r="B132" s="183"/>
      <c r="E132" s="184"/>
      <c r="F132" s="184"/>
      <c r="H132" s="184"/>
    </row>
    <row r="133" spans="2:8" ht="15">
      <c r="B133" s="183"/>
      <c r="E133" s="184"/>
      <c r="F133" s="184"/>
      <c r="H133" s="184"/>
    </row>
    <row r="134" spans="2:8" ht="15">
      <c r="B134" s="183"/>
      <c r="E134" s="184"/>
      <c r="F134" s="184"/>
      <c r="H134" s="184"/>
    </row>
    <row r="135" spans="2:8" ht="15">
      <c r="B135" s="183"/>
      <c r="E135" s="184"/>
      <c r="F135" s="184"/>
      <c r="H135" s="184"/>
    </row>
    <row r="136" spans="2:8" ht="15">
      <c r="B136" s="183"/>
      <c r="E136" s="184"/>
      <c r="F136" s="184"/>
      <c r="H136" s="184"/>
    </row>
    <row r="137" spans="2:8" ht="15">
      <c r="B137" s="183"/>
      <c r="E137" s="184"/>
      <c r="F137" s="184"/>
      <c r="H137" s="184"/>
    </row>
    <row r="138" spans="2:8" ht="15">
      <c r="B138" s="183"/>
      <c r="E138" s="184"/>
      <c r="F138" s="184"/>
      <c r="H138" s="184"/>
    </row>
    <row r="139" spans="2:8" ht="15">
      <c r="B139" s="183"/>
      <c r="E139" s="184"/>
      <c r="F139" s="184"/>
      <c r="H139" s="184"/>
    </row>
    <row r="140" spans="2:8" ht="15">
      <c r="B140" s="183"/>
      <c r="E140" s="184"/>
      <c r="F140" s="184"/>
      <c r="H140" s="184"/>
    </row>
    <row r="141" spans="2:8" ht="15">
      <c r="B141" s="183"/>
      <c r="E141" s="184"/>
      <c r="F141" s="184"/>
      <c r="H141" s="184"/>
    </row>
    <row r="142" spans="2:8" ht="15">
      <c r="B142" s="183"/>
      <c r="E142" s="184"/>
      <c r="F142" s="184"/>
      <c r="H142" s="184"/>
    </row>
    <row r="143" spans="2:8" ht="15">
      <c r="B143" s="183"/>
      <c r="E143" s="184"/>
      <c r="F143" s="184"/>
      <c r="H143" s="184"/>
    </row>
    <row r="144" spans="2:8" ht="15">
      <c r="B144" s="183"/>
      <c r="E144" s="184"/>
      <c r="F144" s="184"/>
      <c r="H144" s="184"/>
    </row>
    <row r="145" spans="2:8" ht="15">
      <c r="B145" s="183"/>
      <c r="E145" s="184"/>
      <c r="F145" s="184"/>
      <c r="H145" s="184"/>
    </row>
    <row r="146" spans="2:8" ht="15">
      <c r="B146" s="183"/>
      <c r="E146" s="184"/>
      <c r="F146" s="184"/>
      <c r="H146" s="184"/>
    </row>
    <row r="147" spans="2:8" ht="15">
      <c r="B147" s="183"/>
      <c r="E147" s="184"/>
      <c r="F147" s="184"/>
      <c r="H147" s="184"/>
    </row>
    <row r="148" spans="2:8" ht="15">
      <c r="B148" s="183"/>
      <c r="E148" s="184"/>
      <c r="F148" s="184"/>
      <c r="H148" s="184"/>
    </row>
    <row r="149" spans="2:8" ht="15">
      <c r="B149" s="183"/>
      <c r="E149" s="184"/>
      <c r="F149" s="184"/>
      <c r="H149" s="184"/>
    </row>
    <row r="150" spans="2:8" ht="15">
      <c r="B150" s="183"/>
      <c r="E150" s="184"/>
      <c r="F150" s="184"/>
      <c r="H150" s="184"/>
    </row>
    <row r="151" spans="2:8" ht="15">
      <c r="B151" s="183"/>
      <c r="E151" s="184"/>
      <c r="F151" s="184"/>
      <c r="H151" s="184"/>
    </row>
    <row r="152" spans="2:8" ht="15">
      <c r="B152" s="183"/>
      <c r="E152" s="184"/>
      <c r="F152" s="184"/>
      <c r="H152" s="184"/>
    </row>
    <row r="153" spans="2:8" ht="15">
      <c r="B153" s="183"/>
      <c r="E153" s="184"/>
      <c r="F153" s="184"/>
      <c r="H153" s="184"/>
    </row>
    <row r="154" spans="2:8" ht="15">
      <c r="B154" s="183"/>
      <c r="E154" s="184"/>
      <c r="F154" s="184"/>
      <c r="H154" s="184"/>
    </row>
    <row r="155" spans="2:8" ht="15">
      <c r="B155" s="183"/>
      <c r="E155" s="184"/>
      <c r="F155" s="184"/>
      <c r="H155" s="184"/>
    </row>
    <row r="156" spans="2:8" ht="15">
      <c r="B156" s="183"/>
      <c r="E156" s="184"/>
      <c r="F156" s="184"/>
      <c r="H156" s="184"/>
    </row>
    <row r="157" spans="2:8" ht="15">
      <c r="B157" s="183"/>
      <c r="E157" s="184"/>
      <c r="F157" s="184"/>
      <c r="H157" s="184"/>
    </row>
    <row r="158" spans="2:8" ht="15">
      <c r="B158" s="183"/>
      <c r="E158" s="184"/>
      <c r="F158" s="184"/>
      <c r="H158" s="184"/>
    </row>
    <row r="159" spans="2:8" ht="15">
      <c r="B159" s="183"/>
      <c r="E159" s="184"/>
      <c r="F159" s="184"/>
      <c r="H159" s="184"/>
    </row>
    <row r="160" spans="2:8" ht="15">
      <c r="B160" s="183"/>
      <c r="E160" s="184"/>
      <c r="F160" s="184"/>
      <c r="H160" s="184"/>
    </row>
    <row r="161" spans="2:8" ht="15">
      <c r="B161" s="183"/>
      <c r="E161" s="184"/>
      <c r="F161" s="184"/>
      <c r="H161" s="184"/>
    </row>
    <row r="162" spans="2:8" ht="15">
      <c r="B162" s="183"/>
      <c r="E162" s="184"/>
      <c r="F162" s="184"/>
      <c r="H162" s="184"/>
    </row>
    <row r="163" spans="2:8" ht="15">
      <c r="B163" s="183"/>
      <c r="E163" s="184"/>
      <c r="F163" s="184"/>
      <c r="H163" s="184"/>
    </row>
    <row r="164" spans="2:8" ht="15">
      <c r="B164" s="183"/>
      <c r="E164" s="184"/>
      <c r="F164" s="184"/>
      <c r="H164" s="184"/>
    </row>
    <row r="165" spans="2:8" ht="15">
      <c r="B165" s="183"/>
      <c r="E165" s="184"/>
      <c r="F165" s="184"/>
      <c r="H165" s="184"/>
    </row>
    <row r="166" spans="2:8" ht="15">
      <c r="B166" s="183"/>
      <c r="E166" s="184"/>
      <c r="F166" s="184"/>
      <c r="H166" s="184"/>
    </row>
    <row r="167" spans="2:8" ht="15">
      <c r="B167" s="183"/>
      <c r="E167" s="184"/>
      <c r="F167" s="184"/>
      <c r="H167" s="184"/>
    </row>
    <row r="168" spans="2:8" ht="15">
      <c r="B168" s="183"/>
      <c r="E168" s="184"/>
      <c r="F168" s="184"/>
      <c r="H168" s="184"/>
    </row>
    <row r="169" spans="2:8" ht="15">
      <c r="B169" s="183"/>
      <c r="E169" s="184"/>
      <c r="F169" s="184"/>
      <c r="H169" s="184"/>
    </row>
    <row r="170" spans="2:8" ht="15">
      <c r="B170" s="183"/>
      <c r="E170" s="184"/>
      <c r="F170" s="184"/>
      <c r="H170" s="184"/>
    </row>
    <row r="171" spans="2:8" ht="15">
      <c r="B171" s="183"/>
      <c r="E171" s="184"/>
      <c r="F171" s="184"/>
      <c r="H171" s="184"/>
    </row>
    <row r="172" spans="2:8" ht="15">
      <c r="B172" s="183"/>
      <c r="E172" s="184"/>
      <c r="F172" s="184"/>
      <c r="H172" s="184"/>
    </row>
    <row r="173" spans="2:8" ht="15">
      <c r="B173" s="183"/>
      <c r="E173" s="184"/>
      <c r="F173" s="184"/>
      <c r="H173" s="184"/>
    </row>
    <row r="174" spans="2:8" ht="15">
      <c r="B174" s="183"/>
      <c r="E174" s="184"/>
      <c r="F174" s="184"/>
      <c r="H174" s="184"/>
    </row>
    <row r="175" spans="2:8" ht="15">
      <c r="B175" s="183"/>
      <c r="E175" s="184"/>
      <c r="F175" s="184"/>
      <c r="H175" s="184"/>
    </row>
    <row r="176" spans="2:8" ht="15">
      <c r="B176" s="183"/>
      <c r="E176" s="184"/>
      <c r="F176" s="184"/>
      <c r="H176" s="184"/>
    </row>
    <row r="177" spans="2:8" ht="15">
      <c r="B177" s="183"/>
      <c r="E177" s="184"/>
      <c r="F177" s="184"/>
      <c r="H177" s="184"/>
    </row>
    <row r="178" spans="2:8" ht="15">
      <c r="B178" s="183"/>
      <c r="E178" s="184"/>
      <c r="F178" s="184"/>
      <c r="H178" s="184"/>
    </row>
    <row r="179" spans="2:8" ht="15">
      <c r="B179" s="183"/>
      <c r="E179" s="184"/>
      <c r="F179" s="184"/>
      <c r="H179" s="184"/>
    </row>
    <row r="180" spans="2:8" ht="15">
      <c r="B180" s="183"/>
      <c r="E180" s="184"/>
      <c r="F180" s="184"/>
      <c r="H180" s="184"/>
    </row>
    <row r="181" spans="2:8" ht="15">
      <c r="B181" s="183"/>
      <c r="E181" s="184"/>
      <c r="F181" s="184"/>
      <c r="H181" s="184"/>
    </row>
    <row r="182" spans="2:8" ht="15">
      <c r="B182" s="183"/>
      <c r="E182" s="184"/>
      <c r="F182" s="184"/>
      <c r="H182" s="184"/>
    </row>
    <row r="183" spans="2:8" ht="15">
      <c r="B183" s="183"/>
      <c r="E183" s="184"/>
      <c r="F183" s="184"/>
      <c r="H183" s="184"/>
    </row>
    <row r="184" spans="2:8" ht="15">
      <c r="B184" s="183"/>
      <c r="E184" s="184"/>
      <c r="F184" s="184"/>
      <c r="H184" s="184"/>
    </row>
    <row r="185" spans="2:8" ht="15">
      <c r="B185" s="183"/>
      <c r="E185" s="184"/>
      <c r="F185" s="184"/>
      <c r="H185" s="184"/>
    </row>
    <row r="186" spans="2:8" ht="15">
      <c r="B186" s="183"/>
      <c r="E186" s="184"/>
      <c r="F186" s="184"/>
      <c r="H186" s="184"/>
    </row>
    <row r="187" spans="2:8" ht="15">
      <c r="B187" s="183"/>
      <c r="E187" s="184"/>
      <c r="F187" s="184"/>
      <c r="H187" s="184"/>
    </row>
    <row r="188" spans="2:8" ht="15">
      <c r="B188" s="183"/>
      <c r="E188" s="184"/>
      <c r="F188" s="184"/>
      <c r="H188" s="184"/>
    </row>
    <row r="189" spans="2:8" ht="15">
      <c r="B189" s="183"/>
      <c r="E189" s="184"/>
      <c r="F189" s="184"/>
      <c r="H189" s="184"/>
    </row>
    <row r="190" spans="2:8" ht="15">
      <c r="B190" s="183"/>
      <c r="E190" s="184"/>
      <c r="F190" s="184"/>
      <c r="H190" s="184"/>
    </row>
    <row r="191" spans="2:8" ht="15">
      <c r="B191" s="183"/>
      <c r="E191" s="184"/>
      <c r="F191" s="184"/>
      <c r="H191" s="184"/>
    </row>
    <row r="192" spans="2:8" ht="15">
      <c r="B192" s="183"/>
      <c r="E192" s="184"/>
      <c r="F192" s="184"/>
      <c r="H192" s="184"/>
    </row>
    <row r="193" spans="2:8" ht="15">
      <c r="B193" s="183"/>
      <c r="E193" s="184"/>
      <c r="F193" s="184"/>
      <c r="H193" s="184"/>
    </row>
    <row r="194" spans="2:8" ht="15">
      <c r="B194" s="183"/>
      <c r="E194" s="184"/>
      <c r="F194" s="184"/>
      <c r="H194" s="184"/>
    </row>
    <row r="195" spans="2:8" ht="15">
      <c r="B195" s="183"/>
      <c r="E195" s="184"/>
      <c r="F195" s="184"/>
      <c r="H195" s="184"/>
    </row>
    <row r="196" spans="2:8" ht="15">
      <c r="B196" s="183"/>
      <c r="E196" s="184"/>
      <c r="F196" s="184"/>
      <c r="H196" s="184"/>
    </row>
    <row r="197" spans="2:8" ht="15">
      <c r="B197" s="183"/>
      <c r="E197" s="184"/>
      <c r="F197" s="184"/>
      <c r="H197" s="184"/>
    </row>
    <row r="198" spans="2:8" ht="15">
      <c r="B198" s="183"/>
      <c r="E198" s="184"/>
      <c r="F198" s="184"/>
      <c r="H198" s="184"/>
    </row>
    <row r="199" spans="2:8" ht="15">
      <c r="B199" s="183"/>
      <c r="E199" s="184"/>
      <c r="F199" s="184"/>
      <c r="H199" s="184"/>
    </row>
    <row r="200" spans="5:8" ht="15">
      <c r="E200" s="184"/>
      <c r="F200" s="184"/>
      <c r="H200" s="184"/>
    </row>
    <row r="201" spans="5:8" ht="15">
      <c r="E201" s="184"/>
      <c r="F201" s="184"/>
      <c r="H201" s="184"/>
    </row>
    <row r="202" spans="5:8" ht="15">
      <c r="E202" s="184"/>
      <c r="F202" s="184"/>
      <c r="H202" s="184"/>
    </row>
    <row r="203" spans="5:8" ht="15">
      <c r="E203" s="184"/>
      <c r="F203" s="184"/>
      <c r="H203" s="184"/>
    </row>
    <row r="204" spans="5:8" ht="15">
      <c r="E204" s="184"/>
      <c r="F204" s="184"/>
      <c r="H204" s="184"/>
    </row>
    <row r="205" spans="5:8" ht="15">
      <c r="E205" s="184"/>
      <c r="F205" s="184"/>
      <c r="H205" s="184"/>
    </row>
    <row r="206" spans="5:8" ht="15">
      <c r="E206" s="184"/>
      <c r="F206" s="184"/>
      <c r="H206" s="184"/>
    </row>
    <row r="207" spans="5:8" ht="15">
      <c r="E207" s="184"/>
      <c r="F207" s="184"/>
      <c r="H207" s="184"/>
    </row>
    <row r="208" spans="5:8" ht="15">
      <c r="E208" s="184"/>
      <c r="F208" s="184"/>
      <c r="H208" s="184"/>
    </row>
    <row r="209" spans="5:8" ht="15">
      <c r="E209" s="184"/>
      <c r="F209" s="184"/>
      <c r="H209" s="184"/>
    </row>
    <row r="210" spans="5:8" ht="15">
      <c r="E210" s="184"/>
      <c r="F210" s="184"/>
      <c r="H210" s="184"/>
    </row>
    <row r="211" spans="5:8" ht="15">
      <c r="E211" s="184"/>
      <c r="F211" s="184"/>
      <c r="H211" s="184"/>
    </row>
    <row r="212" spans="5:8" ht="15">
      <c r="E212" s="184"/>
      <c r="F212" s="184"/>
      <c r="H212" s="184"/>
    </row>
    <row r="213" spans="5:8" ht="15">
      <c r="E213" s="184"/>
      <c r="F213" s="184"/>
      <c r="H213" s="184"/>
    </row>
    <row r="214" spans="5:8" ht="15">
      <c r="E214" s="184"/>
      <c r="F214" s="184"/>
      <c r="H214" s="184"/>
    </row>
    <row r="215" spans="5:8" ht="15">
      <c r="E215" s="184"/>
      <c r="F215" s="184"/>
      <c r="H215" s="184"/>
    </row>
    <row r="216" spans="5:8" ht="15">
      <c r="E216" s="184"/>
      <c r="F216" s="184"/>
      <c r="H216" s="184"/>
    </row>
    <row r="217" spans="5:8" ht="15">
      <c r="E217" s="184"/>
      <c r="F217" s="184"/>
      <c r="H217" s="184"/>
    </row>
  </sheetData>
  <sheetProtection selectLockedCells="1" selectUnlockedCells="1"/>
  <mergeCells count="11">
    <mergeCell ref="E5:E7"/>
    <mergeCell ref="B88:I88"/>
    <mergeCell ref="F5:F7"/>
    <mergeCell ref="G5:G7"/>
    <mergeCell ref="H5:H7"/>
    <mergeCell ref="I5:I7"/>
    <mergeCell ref="A4:G4"/>
    <mergeCell ref="A5:A7"/>
    <mergeCell ref="B5:B7"/>
    <mergeCell ref="C5:C7"/>
    <mergeCell ref="D5:D7"/>
  </mergeCells>
  <printOptions horizontalCentered="1"/>
  <pageMargins left="0.31496062992125984" right="0.5905511811023623" top="0.984251968503937" bottom="0.7874015748031497" header="0.5118110236220472" footer="0.5118110236220472"/>
  <pageSetup orientation="landscape" paperSize="9" scale="8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4"/>
  <sheetViews>
    <sheetView view="pageBreakPreview" zoomScale="98" zoomScaleSheetLayoutView="98" zoomScalePageLayoutView="0" workbookViewId="0" topLeftCell="A19">
      <selection activeCell="F59" sqref="F59"/>
    </sheetView>
  </sheetViews>
  <sheetFormatPr defaultColWidth="9.140625" defaultRowHeight="12.75"/>
  <cols>
    <col min="1" max="1" width="3.7109375" style="1428" customWidth="1"/>
    <col min="2" max="2" width="58.7109375" style="0" customWidth="1"/>
    <col min="3" max="3" width="7.28125" style="0" customWidth="1"/>
    <col min="4" max="4" width="11.8515625" style="0" customWidth="1"/>
    <col min="5" max="7" width="15.8515625" style="0" customWidth="1"/>
    <col min="8" max="8" width="15.00390625" style="0" customWidth="1"/>
    <col min="9" max="9" width="17.140625" style="0" customWidth="1"/>
    <col min="10" max="10" width="12.8515625" style="0" customWidth="1"/>
    <col min="11" max="11" width="13.7109375" style="0" customWidth="1"/>
    <col min="12" max="12" width="14.140625" style="0" customWidth="1"/>
  </cols>
  <sheetData>
    <row r="1" spans="1:13" ht="15">
      <c r="A1" s="1400"/>
      <c r="B1" s="185"/>
      <c r="C1" s="186"/>
      <c r="D1" s="186"/>
      <c r="E1" s="185"/>
      <c r="F1" s="185"/>
      <c r="G1" s="185"/>
      <c r="H1" s="187"/>
      <c r="I1" s="188"/>
      <c r="J1" s="188"/>
      <c r="K1" s="1449" t="s">
        <v>213</v>
      </c>
      <c r="M1" s="188"/>
    </row>
    <row r="2" spans="1:13" ht="15">
      <c r="A2" s="1400"/>
      <c r="B2" s="185"/>
      <c r="C2" s="186"/>
      <c r="D2" s="186"/>
      <c r="E2" s="185"/>
      <c r="F2" s="185"/>
      <c r="G2" s="185"/>
      <c r="H2" s="187"/>
      <c r="I2" s="189"/>
      <c r="J2" s="189"/>
      <c r="K2" s="1" t="s">
        <v>819</v>
      </c>
      <c r="M2" s="4"/>
    </row>
    <row r="3" spans="1:13" ht="15">
      <c r="A3" s="1400"/>
      <c r="B3" s="185"/>
      <c r="C3" s="186"/>
      <c r="D3" s="186"/>
      <c r="E3" s="185"/>
      <c r="F3" s="185"/>
      <c r="G3" s="185"/>
      <c r="H3" s="187"/>
      <c r="I3" s="188"/>
      <c r="J3" s="188"/>
      <c r="K3" s="6" t="s">
        <v>804</v>
      </c>
      <c r="M3" s="4"/>
    </row>
    <row r="4" spans="1:13" ht="15">
      <c r="A4" s="1400"/>
      <c r="B4" s="185"/>
      <c r="C4" s="186"/>
      <c r="D4" s="186"/>
      <c r="E4" s="185"/>
      <c r="F4" s="185"/>
      <c r="G4" s="185"/>
      <c r="H4" s="187"/>
      <c r="I4" s="188"/>
      <c r="J4" s="188"/>
      <c r="K4" s="6"/>
      <c r="M4" s="4"/>
    </row>
    <row r="5" spans="1:13" ht="15">
      <c r="A5" s="1400"/>
      <c r="B5" s="190"/>
      <c r="C5" s="186"/>
      <c r="D5" s="186"/>
      <c r="E5" s="185"/>
      <c r="F5" s="185"/>
      <c r="G5" s="185"/>
      <c r="H5" s="187"/>
      <c r="I5" s="188"/>
      <c r="J5" s="188"/>
      <c r="K5" s="188"/>
      <c r="L5" s="6"/>
      <c r="M5" s="188"/>
    </row>
    <row r="6" spans="1:12" ht="18" customHeight="1">
      <c r="A6" s="1596" t="s">
        <v>843</v>
      </c>
      <c r="B6" s="1596"/>
      <c r="C6" s="1596"/>
      <c r="D6" s="1596"/>
      <c r="E6" s="1596"/>
      <c r="F6" s="1596"/>
      <c r="G6" s="1596"/>
      <c r="H6" s="1596"/>
      <c r="I6" s="1596"/>
      <c r="J6" s="1596"/>
      <c r="K6" s="1596"/>
      <c r="L6" s="191"/>
    </row>
    <row r="7" spans="1:12" ht="21">
      <c r="A7" s="140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1"/>
    </row>
    <row r="8" spans="1:12" ht="15" customHeight="1" thickBot="1">
      <c r="A8" s="1597" t="s">
        <v>196</v>
      </c>
      <c r="B8" s="1599" t="s">
        <v>2</v>
      </c>
      <c r="C8" s="1601" t="s">
        <v>170</v>
      </c>
      <c r="D8" s="1601" t="s">
        <v>139</v>
      </c>
      <c r="E8" s="1588" t="s">
        <v>41</v>
      </c>
      <c r="F8" s="682"/>
      <c r="G8" s="683"/>
      <c r="H8" s="684" t="s">
        <v>176</v>
      </c>
      <c r="I8" s="684"/>
      <c r="J8" s="684"/>
      <c r="K8" s="685"/>
      <c r="L8" s="1593" t="s">
        <v>44</v>
      </c>
    </row>
    <row r="9" spans="1:12" ht="27.75" thickBot="1">
      <c r="A9" s="1598"/>
      <c r="B9" s="1600"/>
      <c r="C9" s="1602"/>
      <c r="D9" s="1602"/>
      <c r="E9" s="1589"/>
      <c r="F9" s="243"/>
      <c r="G9" s="243" t="s">
        <v>214</v>
      </c>
      <c r="H9" s="244" t="s">
        <v>215</v>
      </c>
      <c r="I9" s="1595" t="s">
        <v>216</v>
      </c>
      <c r="J9" s="1595"/>
      <c r="K9" s="1595"/>
      <c r="L9" s="1594"/>
    </row>
    <row r="10" spans="1:12" ht="69" thickBot="1">
      <c r="A10" s="1598"/>
      <c r="B10" s="1600"/>
      <c r="C10" s="1602"/>
      <c r="D10" s="1602"/>
      <c r="E10" s="1589"/>
      <c r="F10" s="245" t="s">
        <v>175</v>
      </c>
      <c r="G10" s="245"/>
      <c r="H10" s="246" t="s">
        <v>217</v>
      </c>
      <c r="I10" s="247" t="s">
        <v>218</v>
      </c>
      <c r="J10" s="247" t="s">
        <v>523</v>
      </c>
      <c r="K10" s="247" t="s">
        <v>519</v>
      </c>
      <c r="L10" s="1594"/>
    </row>
    <row r="11" spans="1:12" ht="14.25" thickBot="1">
      <c r="A11" s="1399">
        <v>1</v>
      </c>
      <c r="B11" s="248">
        <v>2</v>
      </c>
      <c r="C11" s="249">
        <v>3</v>
      </c>
      <c r="D11" s="250">
        <v>4</v>
      </c>
      <c r="E11" s="251">
        <v>5</v>
      </c>
      <c r="F11" s="251">
        <v>6</v>
      </c>
      <c r="G11" s="251">
        <v>7</v>
      </c>
      <c r="H11" s="252">
        <v>8</v>
      </c>
      <c r="I11" s="250">
        <v>9</v>
      </c>
      <c r="J11" s="250">
        <v>10</v>
      </c>
      <c r="K11" s="249">
        <v>11</v>
      </c>
      <c r="L11" s="686">
        <v>11</v>
      </c>
    </row>
    <row r="12" spans="1:12" ht="14.25" thickTop="1">
      <c r="A12" s="1402"/>
      <c r="B12" s="193" t="s">
        <v>220</v>
      </c>
      <c r="C12" s="537"/>
      <c r="D12" s="538"/>
      <c r="E12" s="539">
        <f aca="true" t="shared" si="0" ref="E12:K12">E14+E21+E19</f>
        <v>364585.38</v>
      </c>
      <c r="F12" s="539">
        <f t="shared" si="0"/>
        <v>1461200.43</v>
      </c>
      <c r="G12" s="539">
        <f t="shared" si="0"/>
        <v>1247402.6</v>
      </c>
      <c r="H12" s="539">
        <f t="shared" si="0"/>
        <v>63668.45</v>
      </c>
      <c r="I12" s="539">
        <f t="shared" si="0"/>
        <v>1082281.6500000001</v>
      </c>
      <c r="J12" s="539">
        <f t="shared" si="0"/>
        <v>0</v>
      </c>
      <c r="K12" s="539">
        <f t="shared" si="0"/>
        <v>101452.5</v>
      </c>
      <c r="L12" s="687">
        <f>G12/F12*100</f>
        <v>85.36834334219297</v>
      </c>
    </row>
    <row r="13" spans="1:12" ht="30" customHeight="1">
      <c r="A13" s="1403">
        <v>1</v>
      </c>
      <c r="B13" s="568" t="s">
        <v>400</v>
      </c>
      <c r="C13" s="413">
        <v>750</v>
      </c>
      <c r="D13" s="414" t="s">
        <v>225</v>
      </c>
      <c r="E13" s="540">
        <v>33627</v>
      </c>
      <c r="F13" s="540">
        <v>36619</v>
      </c>
      <c r="G13" s="540">
        <f>SUM(H13:K13)</f>
        <v>35931.1</v>
      </c>
      <c r="H13" s="540">
        <v>35931.1</v>
      </c>
      <c r="I13" s="540">
        <v>0</v>
      </c>
      <c r="J13" s="540">
        <v>0</v>
      </c>
      <c r="K13" s="540">
        <v>0</v>
      </c>
      <c r="L13" s="688">
        <f>(I13+K13+H13)/F13*100</f>
        <v>98.1214669980065</v>
      </c>
    </row>
    <row r="14" spans="1:12" ht="14.25">
      <c r="A14" s="1404"/>
      <c r="B14" s="397" t="s">
        <v>221</v>
      </c>
      <c r="C14" s="541">
        <v>750</v>
      </c>
      <c r="D14" s="542"/>
      <c r="E14" s="543">
        <f aca="true" t="shared" si="1" ref="E14:K14">SUM(E13:E13)</f>
        <v>33627</v>
      </c>
      <c r="F14" s="543">
        <f t="shared" si="1"/>
        <v>36619</v>
      </c>
      <c r="G14" s="543">
        <f t="shared" si="1"/>
        <v>35931.1</v>
      </c>
      <c r="H14" s="543">
        <f t="shared" si="1"/>
        <v>35931.1</v>
      </c>
      <c r="I14" s="543">
        <f t="shared" si="1"/>
        <v>0</v>
      </c>
      <c r="J14" s="543">
        <f t="shared" si="1"/>
        <v>0</v>
      </c>
      <c r="K14" s="543">
        <f t="shared" si="1"/>
        <v>0</v>
      </c>
      <c r="L14" s="689">
        <f aca="true" t="shared" si="2" ref="L14:L20">G14/F14*100</f>
        <v>98.1214669980065</v>
      </c>
    </row>
    <row r="15" spans="1:12" s="594" customFormat="1" ht="28.5" customHeight="1">
      <c r="A15" s="1405">
        <v>2</v>
      </c>
      <c r="B15" s="738" t="s">
        <v>690</v>
      </c>
      <c r="C15" s="704">
        <v>801</v>
      </c>
      <c r="D15" s="703" t="s">
        <v>415</v>
      </c>
      <c r="E15" s="557">
        <v>0</v>
      </c>
      <c r="F15" s="557">
        <v>69999.82</v>
      </c>
      <c r="G15" s="557">
        <f>SUM(H15:K15)</f>
        <v>69999.82</v>
      </c>
      <c r="H15" s="557">
        <v>0</v>
      </c>
      <c r="I15" s="557">
        <v>69999.82</v>
      </c>
      <c r="J15" s="557">
        <v>0</v>
      </c>
      <c r="K15" s="557">
        <v>0</v>
      </c>
      <c r="L15" s="705">
        <f t="shared" si="2"/>
        <v>100</v>
      </c>
    </row>
    <row r="16" spans="1:12" s="594" customFormat="1" ht="26.25">
      <c r="A16" s="1405">
        <v>3</v>
      </c>
      <c r="B16" s="738" t="s">
        <v>691</v>
      </c>
      <c r="C16" s="704">
        <v>801</v>
      </c>
      <c r="D16" s="703" t="s">
        <v>415</v>
      </c>
      <c r="E16" s="557">
        <v>0</v>
      </c>
      <c r="F16" s="557">
        <v>94980.6</v>
      </c>
      <c r="G16" s="557">
        <f>SUM(H16:K16)</f>
        <v>94980.6</v>
      </c>
      <c r="H16" s="557">
        <v>0</v>
      </c>
      <c r="I16" s="557">
        <v>94980.6</v>
      </c>
      <c r="J16" s="557">
        <v>0</v>
      </c>
      <c r="K16" s="557">
        <v>0</v>
      </c>
      <c r="L16" s="705">
        <f t="shared" si="2"/>
        <v>100</v>
      </c>
    </row>
    <row r="17" spans="1:12" s="594" customFormat="1" ht="26.25" hidden="1">
      <c r="A17" s="1406">
        <v>4</v>
      </c>
      <c r="B17" s="739" t="s">
        <v>505</v>
      </c>
      <c r="C17" s="704">
        <v>801</v>
      </c>
      <c r="D17" s="703" t="s">
        <v>506</v>
      </c>
      <c r="E17" s="557">
        <v>0</v>
      </c>
      <c r="F17" s="557">
        <v>0</v>
      </c>
      <c r="G17" s="557">
        <f>SUM(H17:K17)</f>
        <v>0</v>
      </c>
      <c r="H17" s="557">
        <v>0</v>
      </c>
      <c r="I17" s="557">
        <v>0</v>
      </c>
      <c r="J17" s="557">
        <v>0</v>
      </c>
      <c r="K17" s="557">
        <v>0</v>
      </c>
      <c r="L17" s="705" t="e">
        <f t="shared" si="2"/>
        <v>#DIV/0!</v>
      </c>
    </row>
    <row r="18" spans="1:13" s="594" customFormat="1" ht="26.25">
      <c r="A18" s="1407">
        <v>4</v>
      </c>
      <c r="B18" s="912" t="s">
        <v>572</v>
      </c>
      <c r="C18" s="704">
        <v>801</v>
      </c>
      <c r="D18" s="703" t="s">
        <v>506</v>
      </c>
      <c r="E18" s="557">
        <v>330958.38</v>
      </c>
      <c r="F18" s="557">
        <v>1162144.48</v>
      </c>
      <c r="G18" s="557">
        <f>SUM(H18:K18)</f>
        <v>967944.18</v>
      </c>
      <c r="H18" s="557">
        <v>0</v>
      </c>
      <c r="I18" s="557">
        <v>866491.68</v>
      </c>
      <c r="J18" s="557">
        <v>0</v>
      </c>
      <c r="K18" s="557">
        <v>101452.5</v>
      </c>
      <c r="L18" s="705">
        <f t="shared" si="2"/>
        <v>83.28948737940054</v>
      </c>
      <c r="M18" s="913"/>
    </row>
    <row r="19" spans="1:12" ht="14.25">
      <c r="A19" s="1408"/>
      <c r="B19" s="397" t="s">
        <v>221</v>
      </c>
      <c r="C19" s="541">
        <v>801</v>
      </c>
      <c r="D19" s="542"/>
      <c r="E19" s="543">
        <f>SUM(E15:E18)</f>
        <v>330958.38</v>
      </c>
      <c r="F19" s="543">
        <f aca="true" t="shared" si="3" ref="F19:K19">SUM(F15:F18)</f>
        <v>1327124.9</v>
      </c>
      <c r="G19" s="543">
        <f t="shared" si="3"/>
        <v>1132924.6</v>
      </c>
      <c r="H19" s="543">
        <f t="shared" si="3"/>
        <v>0</v>
      </c>
      <c r="I19" s="543">
        <f t="shared" si="3"/>
        <v>1031472.1000000001</v>
      </c>
      <c r="J19" s="543">
        <f t="shared" si="3"/>
        <v>0</v>
      </c>
      <c r="K19" s="543">
        <f t="shared" si="3"/>
        <v>101452.5</v>
      </c>
      <c r="L19" s="689">
        <f t="shared" si="2"/>
        <v>85.36684075477751</v>
      </c>
    </row>
    <row r="20" spans="1:12" ht="27" customHeight="1">
      <c r="A20" s="1409">
        <v>5</v>
      </c>
      <c r="B20" s="1163" t="s">
        <v>680</v>
      </c>
      <c r="C20" s="914">
        <v>900</v>
      </c>
      <c r="D20" s="915" t="s">
        <v>337</v>
      </c>
      <c r="E20" s="916">
        <v>0</v>
      </c>
      <c r="F20" s="916">
        <v>97456.53</v>
      </c>
      <c r="G20" s="916">
        <f>SUM(H20:K20)</f>
        <v>78546.9</v>
      </c>
      <c r="H20" s="916">
        <v>27737.35</v>
      </c>
      <c r="I20" s="916">
        <v>50809.55</v>
      </c>
      <c r="J20" s="916">
        <v>0</v>
      </c>
      <c r="K20" s="916">
        <v>0</v>
      </c>
      <c r="L20" s="917">
        <f t="shared" si="2"/>
        <v>80.59685687557312</v>
      </c>
    </row>
    <row r="21" spans="1:12" ht="14.25">
      <c r="A21" s="1404"/>
      <c r="B21" s="397" t="s">
        <v>221</v>
      </c>
      <c r="C21" s="541">
        <v>852</v>
      </c>
      <c r="D21" s="542"/>
      <c r="E21" s="543">
        <f>SUM(E20:E20)</f>
        <v>0</v>
      </c>
      <c r="F21" s="543">
        <f>SUM(F20:F20)</f>
        <v>97456.53</v>
      </c>
      <c r="G21" s="543">
        <f>SUM(G20:G20)</f>
        <v>78546.9</v>
      </c>
      <c r="H21" s="543">
        <f>SUM(H20:H20)</f>
        <v>27737.35</v>
      </c>
      <c r="I21" s="543">
        <f>SUM(I20:I20)</f>
        <v>50809.55</v>
      </c>
      <c r="J21" s="543">
        <v>0</v>
      </c>
      <c r="K21" s="543">
        <f>SUM(K20:K20)</f>
        <v>0</v>
      </c>
      <c r="L21" s="689">
        <f>SUM(L20:L20)</f>
        <v>80.59685687557312</v>
      </c>
    </row>
    <row r="22" spans="1:12" ht="14.25">
      <c r="A22" s="1410"/>
      <c r="B22" s="194"/>
      <c r="C22" s="544"/>
      <c r="D22" s="545"/>
      <c r="E22" s="546"/>
      <c r="F22" s="546"/>
      <c r="G22" s="546"/>
      <c r="H22" s="546"/>
      <c r="I22" s="546"/>
      <c r="J22" s="546"/>
      <c r="K22" s="546"/>
      <c r="L22" s="690"/>
    </row>
    <row r="23" spans="1:12" ht="13.5">
      <c r="A23" s="1411"/>
      <c r="B23" s="563" t="s">
        <v>222</v>
      </c>
      <c r="C23" s="547"/>
      <c r="D23" s="548"/>
      <c r="E23" s="549">
        <f aca="true" t="shared" si="4" ref="E23:K23">E28+E45+E35+E53+E30+E39+E41+E4+E50+E47+E55</f>
        <v>1554000</v>
      </c>
      <c r="F23" s="549">
        <f t="shared" si="4"/>
        <v>2040019</v>
      </c>
      <c r="G23" s="549">
        <f t="shared" si="4"/>
        <v>1676052.8399999999</v>
      </c>
      <c r="H23" s="549">
        <f t="shared" si="4"/>
        <v>926692.44</v>
      </c>
      <c r="I23" s="549">
        <f t="shared" si="4"/>
        <v>749360.4</v>
      </c>
      <c r="J23" s="549">
        <f t="shared" si="4"/>
        <v>0</v>
      </c>
      <c r="K23" s="549">
        <f t="shared" si="4"/>
        <v>0</v>
      </c>
      <c r="L23" s="691">
        <f>G23/F23*100</f>
        <v>82.15868773771224</v>
      </c>
    </row>
    <row r="24" spans="1:13" ht="26.25" hidden="1">
      <c r="A24" s="1412">
        <v>7</v>
      </c>
      <c r="B24" s="564" t="s">
        <v>413</v>
      </c>
      <c r="C24" s="195" t="s">
        <v>12</v>
      </c>
      <c r="D24" s="195" t="s">
        <v>199</v>
      </c>
      <c r="E24" s="550">
        <v>0</v>
      </c>
      <c r="F24" s="550">
        <v>0</v>
      </c>
      <c r="G24" s="550">
        <f>SUM(H24:K24)</f>
        <v>0</v>
      </c>
      <c r="H24" s="551">
        <v>0</v>
      </c>
      <c r="I24" s="551">
        <v>0</v>
      </c>
      <c r="J24" s="551">
        <v>0</v>
      </c>
      <c r="K24" s="551">
        <v>0</v>
      </c>
      <c r="L24" s="692">
        <v>0</v>
      </c>
      <c r="M24" s="196"/>
    </row>
    <row r="25" spans="1:13" ht="26.25" hidden="1">
      <c r="A25" s="1412">
        <v>6</v>
      </c>
      <c r="B25" s="564" t="s">
        <v>521</v>
      </c>
      <c r="C25" s="195" t="s">
        <v>12</v>
      </c>
      <c r="D25" s="195" t="s">
        <v>199</v>
      </c>
      <c r="E25" s="550">
        <v>0</v>
      </c>
      <c r="F25" s="550">
        <v>0</v>
      </c>
      <c r="G25" s="550">
        <f>SUM(H25:K25)</f>
        <v>0</v>
      </c>
      <c r="H25" s="551">
        <v>0</v>
      </c>
      <c r="I25" s="551">
        <v>0</v>
      </c>
      <c r="J25" s="551">
        <v>0</v>
      </c>
      <c r="K25" s="551">
        <v>0</v>
      </c>
      <c r="L25" s="692" t="e">
        <f aca="true" t="shared" si="5" ref="L25:L30">G25/F25*100</f>
        <v>#DIV/0!</v>
      </c>
      <c r="M25" s="196"/>
    </row>
    <row r="26" spans="1:13" ht="26.25" hidden="1">
      <c r="A26" s="1412">
        <v>7</v>
      </c>
      <c r="B26" s="564" t="s">
        <v>414</v>
      </c>
      <c r="C26" s="195" t="s">
        <v>12</v>
      </c>
      <c r="D26" s="195" t="s">
        <v>199</v>
      </c>
      <c r="E26" s="550">
        <v>0</v>
      </c>
      <c r="F26" s="550">
        <v>0</v>
      </c>
      <c r="G26" s="550">
        <f>SUM(H26:K26)</f>
        <v>0</v>
      </c>
      <c r="H26" s="551">
        <v>0</v>
      </c>
      <c r="I26" s="551">
        <v>0</v>
      </c>
      <c r="J26" s="551">
        <v>0</v>
      </c>
      <c r="K26" s="551">
        <v>0</v>
      </c>
      <c r="L26" s="692" t="e">
        <f t="shared" si="5"/>
        <v>#DIV/0!</v>
      </c>
      <c r="M26" s="196"/>
    </row>
    <row r="27" spans="1:13" ht="13.5" hidden="1">
      <c r="A27" s="1412">
        <v>8</v>
      </c>
      <c r="B27" s="569" t="s">
        <v>334</v>
      </c>
      <c r="C27" s="195" t="s">
        <v>12</v>
      </c>
      <c r="D27" s="195" t="s">
        <v>223</v>
      </c>
      <c r="E27" s="550">
        <v>0</v>
      </c>
      <c r="F27" s="550">
        <v>0</v>
      </c>
      <c r="G27" s="550">
        <f>SUM(H27:K27)</f>
        <v>0</v>
      </c>
      <c r="H27" s="551">
        <v>0</v>
      </c>
      <c r="I27" s="551">
        <v>0</v>
      </c>
      <c r="J27" s="551">
        <v>0</v>
      </c>
      <c r="K27" s="551">
        <v>0</v>
      </c>
      <c r="L27" s="692" t="e">
        <f t="shared" si="5"/>
        <v>#DIV/0!</v>
      </c>
      <c r="M27" s="196"/>
    </row>
    <row r="28" spans="1:12" ht="14.25" hidden="1">
      <c r="A28" s="1413"/>
      <c r="B28" s="565" t="s">
        <v>221</v>
      </c>
      <c r="C28" s="552" t="s">
        <v>12</v>
      </c>
      <c r="D28" s="553"/>
      <c r="E28" s="554">
        <f aca="true" t="shared" si="6" ref="E28:K28">SUM(E24:E27)</f>
        <v>0</v>
      </c>
      <c r="F28" s="554">
        <f t="shared" si="6"/>
        <v>0</v>
      </c>
      <c r="G28" s="554">
        <f t="shared" si="6"/>
        <v>0</v>
      </c>
      <c r="H28" s="554">
        <f t="shared" si="6"/>
        <v>0</v>
      </c>
      <c r="I28" s="554">
        <f t="shared" si="6"/>
        <v>0</v>
      </c>
      <c r="J28" s="554">
        <v>0</v>
      </c>
      <c r="K28" s="554">
        <f t="shared" si="6"/>
        <v>0</v>
      </c>
      <c r="L28" s="693" t="e">
        <f t="shared" si="5"/>
        <v>#DIV/0!</v>
      </c>
    </row>
    <row r="29" spans="1:12" s="197" customFormat="1" ht="15" customHeight="1" hidden="1">
      <c r="A29" s="1412">
        <v>5</v>
      </c>
      <c r="B29" s="402" t="s">
        <v>367</v>
      </c>
      <c r="C29" s="195" t="s">
        <v>369</v>
      </c>
      <c r="D29" s="253" t="s">
        <v>370</v>
      </c>
      <c r="E29" s="555">
        <v>0</v>
      </c>
      <c r="F29" s="555">
        <v>0</v>
      </c>
      <c r="G29" s="555">
        <f>SUM(H29:K29)</f>
        <v>0</v>
      </c>
      <c r="H29" s="555">
        <v>0</v>
      </c>
      <c r="I29" s="555">
        <v>0</v>
      </c>
      <c r="J29" s="555"/>
      <c r="K29" s="555">
        <v>0</v>
      </c>
      <c r="L29" s="694" t="e">
        <f t="shared" si="5"/>
        <v>#DIV/0!</v>
      </c>
    </row>
    <row r="30" spans="1:12" ht="14.25" hidden="1">
      <c r="A30" s="1413"/>
      <c r="B30" s="565" t="s">
        <v>221</v>
      </c>
      <c r="C30" s="552" t="s">
        <v>369</v>
      </c>
      <c r="D30" s="556"/>
      <c r="E30" s="554">
        <f aca="true" t="shared" si="7" ref="E30:K30">SUM(E29)</f>
        <v>0</v>
      </c>
      <c r="F30" s="554">
        <f t="shared" si="7"/>
        <v>0</v>
      </c>
      <c r="G30" s="554">
        <f t="shared" si="7"/>
        <v>0</v>
      </c>
      <c r="H30" s="554">
        <f t="shared" si="7"/>
        <v>0</v>
      </c>
      <c r="I30" s="554">
        <f t="shared" si="7"/>
        <v>0</v>
      </c>
      <c r="J30" s="554"/>
      <c r="K30" s="554">
        <f t="shared" si="7"/>
        <v>0</v>
      </c>
      <c r="L30" s="695" t="e">
        <f t="shared" si="5"/>
        <v>#DIV/0!</v>
      </c>
    </row>
    <row r="31" spans="1:12" s="197" customFormat="1" ht="29.25" customHeight="1" hidden="1">
      <c r="A31" s="1412">
        <v>6</v>
      </c>
      <c r="B31" s="401" t="s">
        <v>371</v>
      </c>
      <c r="C31" s="195" t="s">
        <v>336</v>
      </c>
      <c r="D31" s="253" t="s">
        <v>202</v>
      </c>
      <c r="E31" s="555">
        <v>0</v>
      </c>
      <c r="F31" s="555">
        <v>0</v>
      </c>
      <c r="G31" s="555">
        <f>SUM(H31:K31)</f>
        <v>0</v>
      </c>
      <c r="H31" s="555">
        <v>0</v>
      </c>
      <c r="I31" s="555">
        <v>0</v>
      </c>
      <c r="J31" s="555"/>
      <c r="K31" s="555">
        <v>0</v>
      </c>
      <c r="L31" s="694" t="s">
        <v>17</v>
      </c>
    </row>
    <row r="32" spans="1:12" s="197" customFormat="1" ht="27" hidden="1">
      <c r="A32" s="1412"/>
      <c r="B32" s="566" t="s">
        <v>226</v>
      </c>
      <c r="C32" s="195" t="s">
        <v>224</v>
      </c>
      <c r="D32" s="253" t="s">
        <v>225</v>
      </c>
      <c r="E32" s="555">
        <v>0</v>
      </c>
      <c r="F32" s="555">
        <v>0</v>
      </c>
      <c r="G32" s="555">
        <f>SUM(H32:K32)</f>
        <v>0</v>
      </c>
      <c r="H32" s="555">
        <v>0</v>
      </c>
      <c r="I32" s="555">
        <v>0</v>
      </c>
      <c r="J32" s="555"/>
      <c r="K32" s="555">
        <v>0</v>
      </c>
      <c r="L32" s="694" t="e">
        <f>G32/F32*100</f>
        <v>#DIV/0!</v>
      </c>
    </row>
    <row r="33" spans="1:12" s="197" customFormat="1" ht="39" hidden="1">
      <c r="A33" s="1412">
        <v>7</v>
      </c>
      <c r="B33" s="401" t="s">
        <v>401</v>
      </c>
      <c r="C33" s="195" t="s">
        <v>336</v>
      </c>
      <c r="D33" s="253" t="s">
        <v>202</v>
      </c>
      <c r="E33" s="555">
        <v>0</v>
      </c>
      <c r="F33" s="555">
        <v>0</v>
      </c>
      <c r="G33" s="555">
        <f>SUM(H33:K33)</f>
        <v>0</v>
      </c>
      <c r="H33" s="555">
        <v>0</v>
      </c>
      <c r="I33" s="555">
        <v>0</v>
      </c>
      <c r="J33" s="555"/>
      <c r="K33" s="555">
        <v>0</v>
      </c>
      <c r="L33" s="694" t="e">
        <f>G33/F33*100</f>
        <v>#DIV/0!</v>
      </c>
    </row>
    <row r="34" spans="1:12" s="197" customFormat="1" ht="39" hidden="1">
      <c r="A34" s="1412">
        <v>8</v>
      </c>
      <c r="B34" s="401" t="s">
        <v>402</v>
      </c>
      <c r="C34" s="195" t="s">
        <v>336</v>
      </c>
      <c r="D34" s="253" t="s">
        <v>202</v>
      </c>
      <c r="E34" s="555">
        <v>0</v>
      </c>
      <c r="F34" s="555">
        <v>0</v>
      </c>
      <c r="G34" s="555">
        <f>SUM(H34:K34)</f>
        <v>0</v>
      </c>
      <c r="H34" s="555">
        <v>0</v>
      </c>
      <c r="I34" s="555">
        <v>0</v>
      </c>
      <c r="J34" s="555"/>
      <c r="K34" s="555">
        <v>0</v>
      </c>
      <c r="L34" s="694" t="e">
        <f>G34/F34*100</f>
        <v>#DIV/0!</v>
      </c>
    </row>
    <row r="35" spans="1:12" ht="14.25" hidden="1">
      <c r="A35" s="1413"/>
      <c r="B35" s="567" t="s">
        <v>221</v>
      </c>
      <c r="C35" s="552" t="s">
        <v>336</v>
      </c>
      <c r="D35" s="556"/>
      <c r="E35" s="554">
        <f aca="true" t="shared" si="8" ref="E35:K35">E31+E33+E34</f>
        <v>0</v>
      </c>
      <c r="F35" s="554">
        <f t="shared" si="8"/>
        <v>0</v>
      </c>
      <c r="G35" s="554">
        <f t="shared" si="8"/>
        <v>0</v>
      </c>
      <c r="H35" s="554">
        <f t="shared" si="8"/>
        <v>0</v>
      </c>
      <c r="I35" s="554">
        <f t="shared" si="8"/>
        <v>0</v>
      </c>
      <c r="J35" s="554"/>
      <c r="K35" s="554">
        <f t="shared" si="8"/>
        <v>0</v>
      </c>
      <c r="L35" s="693" t="e">
        <f>G35/F35*100</f>
        <v>#DIV/0!</v>
      </c>
    </row>
    <row r="36" spans="1:12" s="197" customFormat="1" ht="13.5" hidden="1">
      <c r="A36" s="1414">
        <v>9</v>
      </c>
      <c r="B36" s="416" t="s">
        <v>379</v>
      </c>
      <c r="C36" s="253" t="s">
        <v>224</v>
      </c>
      <c r="D36" s="253" t="s">
        <v>345</v>
      </c>
      <c r="E36" s="557">
        <v>0</v>
      </c>
      <c r="F36" s="557">
        <v>0</v>
      </c>
      <c r="G36" s="555">
        <f>SUM(H36:K36)</f>
        <v>0</v>
      </c>
      <c r="H36" s="557">
        <v>0</v>
      </c>
      <c r="I36" s="557">
        <v>0</v>
      </c>
      <c r="J36" s="557"/>
      <c r="K36" s="557">
        <v>0</v>
      </c>
      <c r="L36" s="694">
        <v>0</v>
      </c>
    </row>
    <row r="37" spans="1:12" s="197" customFormat="1" ht="26.25" hidden="1">
      <c r="A37" s="1414">
        <v>11</v>
      </c>
      <c r="B37" s="416" t="s">
        <v>507</v>
      </c>
      <c r="C37" s="253" t="s">
        <v>336</v>
      </c>
      <c r="D37" s="253" t="s">
        <v>418</v>
      </c>
      <c r="E37" s="557" t="s">
        <v>573</v>
      </c>
      <c r="F37" s="557">
        <v>0</v>
      </c>
      <c r="G37" s="555">
        <f>SUM(H37:K37)</f>
        <v>0</v>
      </c>
      <c r="H37" s="557">
        <v>0</v>
      </c>
      <c r="I37" s="557">
        <v>0</v>
      </c>
      <c r="J37" s="557">
        <v>0</v>
      </c>
      <c r="K37" s="557">
        <v>0</v>
      </c>
      <c r="L37" s="694" t="e">
        <f>G37/F37*100</f>
        <v>#DIV/0!</v>
      </c>
    </row>
    <row r="38" spans="1:12" s="197" customFormat="1" ht="26.25">
      <c r="A38" s="1414">
        <v>6</v>
      </c>
      <c r="B38" s="416" t="s">
        <v>692</v>
      </c>
      <c r="C38" s="253" t="s">
        <v>336</v>
      </c>
      <c r="D38" s="253" t="s">
        <v>418</v>
      </c>
      <c r="E38" s="557">
        <v>780000</v>
      </c>
      <c r="F38" s="557">
        <v>869000</v>
      </c>
      <c r="G38" s="555">
        <f>SUM(H38:K38)</f>
        <v>738954.74</v>
      </c>
      <c r="H38" s="557">
        <v>303713.34</v>
      </c>
      <c r="I38" s="557">
        <v>435241.4</v>
      </c>
      <c r="J38" s="557">
        <v>0</v>
      </c>
      <c r="K38" s="557">
        <v>0</v>
      </c>
      <c r="L38" s="694">
        <f>G38/F38*100</f>
        <v>85.03506789413119</v>
      </c>
    </row>
    <row r="39" spans="1:12" ht="14.25">
      <c r="A39" s="1415"/>
      <c r="B39" s="741" t="s">
        <v>221</v>
      </c>
      <c r="C39" s="552" t="s">
        <v>336</v>
      </c>
      <c r="D39" s="556"/>
      <c r="E39" s="558">
        <f aca="true" t="shared" si="9" ref="E39:K39">SUM(E36:E38)</f>
        <v>780000</v>
      </c>
      <c r="F39" s="558">
        <f t="shared" si="9"/>
        <v>869000</v>
      </c>
      <c r="G39" s="558">
        <f t="shared" si="9"/>
        <v>738954.74</v>
      </c>
      <c r="H39" s="558">
        <f t="shared" si="9"/>
        <v>303713.34</v>
      </c>
      <c r="I39" s="558">
        <f t="shared" si="9"/>
        <v>435241.4</v>
      </c>
      <c r="J39" s="558">
        <v>0</v>
      </c>
      <c r="K39" s="558">
        <f t="shared" si="9"/>
        <v>0</v>
      </c>
      <c r="L39" s="693">
        <f>G39/F39*100</f>
        <v>85.03506789413119</v>
      </c>
    </row>
    <row r="40" spans="1:12" s="594" customFormat="1" ht="13.5" hidden="1">
      <c r="A40" s="1414">
        <v>13</v>
      </c>
      <c r="B40" s="416" t="s">
        <v>522</v>
      </c>
      <c r="C40" s="253" t="s">
        <v>224</v>
      </c>
      <c r="D40" s="253" t="s">
        <v>225</v>
      </c>
      <c r="E40" s="557">
        <v>0</v>
      </c>
      <c r="F40" s="557">
        <v>0</v>
      </c>
      <c r="G40" s="557">
        <f>SUM(H40:K40)</f>
        <v>0</v>
      </c>
      <c r="H40" s="557">
        <v>0</v>
      </c>
      <c r="I40" s="557">
        <v>0</v>
      </c>
      <c r="J40" s="557">
        <v>0</v>
      </c>
      <c r="K40" s="557">
        <v>0</v>
      </c>
      <c r="L40" s="694">
        <v>86.55</v>
      </c>
    </row>
    <row r="41" spans="1:12" ht="14.25" hidden="1">
      <c r="A41" s="1415"/>
      <c r="B41" s="741" t="s">
        <v>221</v>
      </c>
      <c r="C41" s="552" t="s">
        <v>224</v>
      </c>
      <c r="D41" s="556"/>
      <c r="E41" s="558">
        <f>SUM(E40)</f>
        <v>0</v>
      </c>
      <c r="F41" s="558">
        <f aca="true" t="shared" si="10" ref="F41:K41">SUM(F40)</f>
        <v>0</v>
      </c>
      <c r="G41" s="558">
        <f t="shared" si="10"/>
        <v>0</v>
      </c>
      <c r="H41" s="558">
        <f t="shared" si="10"/>
        <v>0</v>
      </c>
      <c r="I41" s="558">
        <f t="shared" si="10"/>
        <v>0</v>
      </c>
      <c r="J41" s="558">
        <v>0</v>
      </c>
      <c r="K41" s="558">
        <f t="shared" si="10"/>
        <v>0</v>
      </c>
      <c r="L41" s="696" t="e">
        <f>G41/F41*100</f>
        <v>#DIV/0!</v>
      </c>
    </row>
    <row r="42" spans="1:12" s="197" customFormat="1" ht="13.5" hidden="1">
      <c r="A42" s="1416">
        <v>9</v>
      </c>
      <c r="B42" s="918"/>
      <c r="C42" s="919"/>
      <c r="D42" s="703"/>
      <c r="E42" s="920"/>
      <c r="F42" s="920"/>
      <c r="G42" s="920"/>
      <c r="H42" s="920"/>
      <c r="I42" s="920"/>
      <c r="J42" s="920"/>
      <c r="K42" s="920"/>
      <c r="L42" s="921"/>
    </row>
    <row r="43" spans="1:12" s="197" customFormat="1" ht="26.25" hidden="1">
      <c r="A43" s="1417">
        <v>14</v>
      </c>
      <c r="B43" s="738" t="s">
        <v>520</v>
      </c>
      <c r="C43" s="747">
        <v>801</v>
      </c>
      <c r="D43" s="748" t="s">
        <v>415</v>
      </c>
      <c r="E43" s="749">
        <v>0</v>
      </c>
      <c r="F43" s="749">
        <v>0</v>
      </c>
      <c r="G43" s="749">
        <f>SUM(H43:K43)</f>
        <v>0</v>
      </c>
      <c r="H43" s="749">
        <v>0</v>
      </c>
      <c r="I43" s="749">
        <v>0</v>
      </c>
      <c r="J43" s="749"/>
      <c r="K43" s="749">
        <v>0</v>
      </c>
      <c r="L43" s="755">
        <v>0</v>
      </c>
    </row>
    <row r="44" spans="1:12" s="197" customFormat="1" ht="39" hidden="1">
      <c r="A44" s="1418">
        <v>15</v>
      </c>
      <c r="B44" s="746" t="s">
        <v>416</v>
      </c>
      <c r="C44" s="756">
        <v>801</v>
      </c>
      <c r="D44" s="757" t="s">
        <v>227</v>
      </c>
      <c r="E44" s="758">
        <v>0</v>
      </c>
      <c r="F44" s="758">
        <v>0</v>
      </c>
      <c r="G44" s="758">
        <f>SUM(H44:K44)</f>
        <v>0</v>
      </c>
      <c r="H44" s="758">
        <v>0</v>
      </c>
      <c r="I44" s="758">
        <v>0</v>
      </c>
      <c r="J44" s="758">
        <v>0</v>
      </c>
      <c r="K44" s="758">
        <v>0</v>
      </c>
      <c r="L44" s="759" t="e">
        <f aca="true" t="shared" si="11" ref="L44:L49">G44/F44*100</f>
        <v>#DIV/0!</v>
      </c>
    </row>
    <row r="45" spans="1:12" s="198" customFormat="1" ht="14.25" hidden="1">
      <c r="A45" s="1419"/>
      <c r="B45" s="742" t="s">
        <v>221</v>
      </c>
      <c r="C45" s="743">
        <v>801</v>
      </c>
      <c r="D45" s="744"/>
      <c r="E45" s="745">
        <f aca="true" t="shared" si="12" ref="E45:K45">SUM(E43:E44)</f>
        <v>0</v>
      </c>
      <c r="F45" s="745">
        <f t="shared" si="12"/>
        <v>0</v>
      </c>
      <c r="G45" s="745">
        <f t="shared" si="12"/>
        <v>0</v>
      </c>
      <c r="H45" s="745">
        <f t="shared" si="12"/>
        <v>0</v>
      </c>
      <c r="I45" s="745">
        <f t="shared" si="12"/>
        <v>0</v>
      </c>
      <c r="J45" s="745">
        <f t="shared" si="12"/>
        <v>0</v>
      </c>
      <c r="K45" s="745">
        <f t="shared" si="12"/>
        <v>0</v>
      </c>
      <c r="L45" s="754" t="e">
        <f t="shared" si="11"/>
        <v>#DIV/0!</v>
      </c>
    </row>
    <row r="46" spans="1:12" s="197" customFormat="1" ht="41.25" hidden="1">
      <c r="A46" s="1420">
        <v>16</v>
      </c>
      <c r="B46" s="566" t="s">
        <v>525</v>
      </c>
      <c r="C46" s="254">
        <v>854</v>
      </c>
      <c r="D46" s="255" t="s">
        <v>508</v>
      </c>
      <c r="E46" s="559">
        <v>0</v>
      </c>
      <c r="F46" s="559">
        <v>0</v>
      </c>
      <c r="G46" s="559">
        <f>SUM(H46:K46)</f>
        <v>0</v>
      </c>
      <c r="H46" s="559">
        <v>0</v>
      </c>
      <c r="I46" s="559">
        <v>0</v>
      </c>
      <c r="J46" s="559">
        <v>0</v>
      </c>
      <c r="K46" s="559">
        <v>0</v>
      </c>
      <c r="L46" s="697" t="e">
        <f t="shared" si="11"/>
        <v>#DIV/0!</v>
      </c>
    </row>
    <row r="47" spans="1:12" s="198" customFormat="1" ht="14.25" hidden="1">
      <c r="A47" s="1421"/>
      <c r="B47" s="567" t="s">
        <v>221</v>
      </c>
      <c r="C47" s="560">
        <v>854</v>
      </c>
      <c r="D47" s="561"/>
      <c r="E47" s="562">
        <f>E46</f>
        <v>0</v>
      </c>
      <c r="F47" s="562">
        <f aca="true" t="shared" si="13" ref="F47:K47">SUM(F46)</f>
        <v>0</v>
      </c>
      <c r="G47" s="562">
        <f t="shared" si="13"/>
        <v>0</v>
      </c>
      <c r="H47" s="562">
        <f t="shared" si="13"/>
        <v>0</v>
      </c>
      <c r="I47" s="562">
        <f t="shared" si="13"/>
        <v>0</v>
      </c>
      <c r="J47" s="562">
        <f t="shared" si="13"/>
        <v>0</v>
      </c>
      <c r="K47" s="562">
        <f t="shared" si="13"/>
        <v>0</v>
      </c>
      <c r="L47" s="740" t="e">
        <f t="shared" si="11"/>
        <v>#DIV/0!</v>
      </c>
    </row>
    <row r="48" spans="1:12" s="197" customFormat="1" ht="30.75" customHeight="1">
      <c r="A48" s="1420">
        <v>7</v>
      </c>
      <c r="B48" s="1163" t="s">
        <v>680</v>
      </c>
      <c r="C48" s="254">
        <v>900</v>
      </c>
      <c r="D48" s="255" t="s">
        <v>337</v>
      </c>
      <c r="E48" s="559">
        <v>0</v>
      </c>
      <c r="F48" s="559">
        <v>181900</v>
      </c>
      <c r="G48" s="559">
        <f>SUM(H48:K48)</f>
        <v>0</v>
      </c>
      <c r="H48" s="559">
        <v>0</v>
      </c>
      <c r="I48" s="559">
        <v>0</v>
      </c>
      <c r="J48" s="559">
        <v>0</v>
      </c>
      <c r="K48" s="559">
        <v>0</v>
      </c>
      <c r="L48" s="697">
        <f t="shared" si="11"/>
        <v>0</v>
      </c>
    </row>
    <row r="49" spans="1:12" s="197" customFormat="1" ht="26.25">
      <c r="A49" s="1420">
        <v>8</v>
      </c>
      <c r="B49" s="401" t="s">
        <v>574</v>
      </c>
      <c r="C49" s="254">
        <v>900</v>
      </c>
      <c r="D49" s="255" t="s">
        <v>337</v>
      </c>
      <c r="E49" s="559">
        <v>0</v>
      </c>
      <c r="F49" s="559">
        <v>5000</v>
      </c>
      <c r="G49" s="559">
        <f>SUM(H49:K49)</f>
        <v>1014.75</v>
      </c>
      <c r="H49" s="559">
        <v>1014.75</v>
      </c>
      <c r="I49" s="559">
        <v>0</v>
      </c>
      <c r="J49" s="559">
        <v>0</v>
      </c>
      <c r="K49" s="559">
        <v>0</v>
      </c>
      <c r="L49" s="697">
        <f t="shared" si="11"/>
        <v>20.294999999999998</v>
      </c>
    </row>
    <row r="50" spans="1:13" s="197" customFormat="1" ht="14.25">
      <c r="A50" s="1422"/>
      <c r="B50" s="662" t="s">
        <v>221</v>
      </c>
      <c r="C50" s="663">
        <v>900</v>
      </c>
      <c r="D50" s="664"/>
      <c r="E50" s="665">
        <f>SUM(E46:E49)</f>
        <v>0</v>
      </c>
      <c r="F50" s="665">
        <f aca="true" t="shared" si="14" ref="F50:K50">SUM(F46:F49)</f>
        <v>186900</v>
      </c>
      <c r="G50" s="665">
        <f t="shared" si="14"/>
        <v>1014.75</v>
      </c>
      <c r="H50" s="665">
        <f t="shared" si="14"/>
        <v>1014.75</v>
      </c>
      <c r="I50" s="665">
        <f t="shared" si="14"/>
        <v>0</v>
      </c>
      <c r="J50" s="665">
        <f t="shared" si="14"/>
        <v>0</v>
      </c>
      <c r="K50" s="665">
        <f t="shared" si="14"/>
        <v>0</v>
      </c>
      <c r="L50" s="699">
        <f>SUM(L48)</f>
        <v>0</v>
      </c>
      <c r="M50" s="681"/>
    </row>
    <row r="51" spans="1:12" s="197" customFormat="1" ht="20.25" customHeight="1">
      <c r="A51" s="1418">
        <v>9</v>
      </c>
      <c r="B51" s="1178" t="s">
        <v>575</v>
      </c>
      <c r="C51" s="1179">
        <v>921</v>
      </c>
      <c r="D51" s="660" t="s">
        <v>209</v>
      </c>
      <c r="E51" s="661">
        <v>774000</v>
      </c>
      <c r="F51" s="661">
        <v>934119</v>
      </c>
      <c r="G51" s="661">
        <f>SUM(H51:K51)</f>
        <v>933869.35</v>
      </c>
      <c r="H51" s="661">
        <v>619750.35</v>
      </c>
      <c r="I51" s="661">
        <v>314119</v>
      </c>
      <c r="J51" s="661">
        <v>0</v>
      </c>
      <c r="K51" s="661">
        <v>0</v>
      </c>
      <c r="L51" s="700">
        <f>G51/F51*100</f>
        <v>99.97327428304102</v>
      </c>
    </row>
    <row r="52" spans="1:12" s="197" customFormat="1" ht="30.75" customHeight="1">
      <c r="A52" s="1423">
        <v>10</v>
      </c>
      <c r="B52" s="1177" t="s">
        <v>570</v>
      </c>
      <c r="C52" s="1180">
        <v>921</v>
      </c>
      <c r="D52" s="1181" t="s">
        <v>209</v>
      </c>
      <c r="E52" s="1182">
        <v>0</v>
      </c>
      <c r="F52" s="1182">
        <v>50000</v>
      </c>
      <c r="G52" s="1182">
        <f>SUM(H52:K52)</f>
        <v>2214</v>
      </c>
      <c r="H52" s="1182">
        <v>2214</v>
      </c>
      <c r="I52" s="1182">
        <v>0</v>
      </c>
      <c r="J52" s="1182">
        <v>0</v>
      </c>
      <c r="K52" s="1182">
        <v>0</v>
      </c>
      <c r="L52" s="1183">
        <v>0</v>
      </c>
    </row>
    <row r="53" spans="1:12" s="198" customFormat="1" ht="14.25">
      <c r="A53" s="1419"/>
      <c r="B53" s="242" t="s">
        <v>221</v>
      </c>
      <c r="C53" s="560">
        <v>921</v>
      </c>
      <c r="D53" s="561"/>
      <c r="E53" s="562">
        <f>SUM(E51:E52)</f>
        <v>774000</v>
      </c>
      <c r="F53" s="562">
        <f aca="true" t="shared" si="15" ref="F53:K53">SUM(F51:F52)</f>
        <v>984119</v>
      </c>
      <c r="G53" s="562">
        <f t="shared" si="15"/>
        <v>936083.35</v>
      </c>
      <c r="H53" s="562">
        <f t="shared" si="15"/>
        <v>621964.35</v>
      </c>
      <c r="I53" s="562">
        <f t="shared" si="15"/>
        <v>314119</v>
      </c>
      <c r="J53" s="562">
        <f t="shared" si="15"/>
        <v>0</v>
      </c>
      <c r="K53" s="562">
        <f t="shared" si="15"/>
        <v>0</v>
      </c>
      <c r="L53" s="698">
        <f>G53/F53*100</f>
        <v>95.1189185454198</v>
      </c>
    </row>
    <row r="54" spans="1:12" s="197" customFormat="1" ht="27" hidden="1">
      <c r="A54" s="1420">
        <v>20</v>
      </c>
      <c r="B54" s="709" t="s">
        <v>543</v>
      </c>
      <c r="C54" s="708">
        <v>926</v>
      </c>
      <c r="D54" s="707" t="s">
        <v>524</v>
      </c>
      <c r="E54" s="559">
        <v>0</v>
      </c>
      <c r="F54" s="559">
        <v>0</v>
      </c>
      <c r="G54" s="559">
        <f>SUM(H54:K54)</f>
        <v>0</v>
      </c>
      <c r="H54" s="559">
        <v>0</v>
      </c>
      <c r="I54" s="559">
        <v>0</v>
      </c>
      <c r="J54" s="559">
        <v>0</v>
      </c>
      <c r="K54" s="559">
        <v>0</v>
      </c>
      <c r="L54" s="697" t="e">
        <f>G54/F54*100</f>
        <v>#DIV/0!</v>
      </c>
    </row>
    <row r="55" spans="1:12" s="198" customFormat="1" ht="14.25" hidden="1">
      <c r="A55" s="1421"/>
      <c r="B55" s="242" t="s">
        <v>221</v>
      </c>
      <c r="C55" s="706">
        <v>926</v>
      </c>
      <c r="D55" s="710"/>
      <c r="E55" s="562">
        <f aca="true" t="shared" si="16" ref="E55:K55">E54</f>
        <v>0</v>
      </c>
      <c r="F55" s="562">
        <f t="shared" si="16"/>
        <v>0</v>
      </c>
      <c r="G55" s="562">
        <f t="shared" si="16"/>
        <v>0</v>
      </c>
      <c r="H55" s="562">
        <f t="shared" si="16"/>
        <v>0</v>
      </c>
      <c r="I55" s="562">
        <f t="shared" si="16"/>
        <v>0</v>
      </c>
      <c r="J55" s="562">
        <f t="shared" si="16"/>
        <v>0</v>
      </c>
      <c r="K55" s="562">
        <f t="shared" si="16"/>
        <v>0</v>
      </c>
      <c r="L55" s="698"/>
    </row>
    <row r="56" spans="1:12" ht="15" customHeight="1">
      <c r="A56" s="1424"/>
      <c r="B56" s="1590" t="s">
        <v>212</v>
      </c>
      <c r="C56" s="1591"/>
      <c r="D56" s="1592"/>
      <c r="E56" s="701">
        <f aca="true" t="shared" si="17" ref="E56:K56">E23+E12</f>
        <v>1918585.38</v>
      </c>
      <c r="F56" s="701">
        <f t="shared" si="17"/>
        <v>3501219.4299999997</v>
      </c>
      <c r="G56" s="701">
        <f t="shared" si="17"/>
        <v>2923455.44</v>
      </c>
      <c r="H56" s="701">
        <f t="shared" si="17"/>
        <v>990360.8899999999</v>
      </c>
      <c r="I56" s="701">
        <f t="shared" si="17"/>
        <v>1831642.0500000003</v>
      </c>
      <c r="J56" s="701">
        <f t="shared" si="17"/>
        <v>0</v>
      </c>
      <c r="K56" s="701">
        <f t="shared" si="17"/>
        <v>101452.5</v>
      </c>
      <c r="L56" s="702">
        <f>G56/F56*100</f>
        <v>83.49820679476808</v>
      </c>
    </row>
    <row r="57" spans="1:12" ht="12.75">
      <c r="A57" s="1425"/>
      <c r="B57" s="200"/>
      <c r="C57" s="199"/>
      <c r="D57" s="199"/>
      <c r="E57" s="201"/>
      <c r="F57" s="201"/>
      <c r="G57" s="201"/>
      <c r="H57" s="201"/>
      <c r="I57" s="201"/>
      <c r="J57" s="201"/>
      <c r="K57" s="201"/>
      <c r="L57" s="201"/>
    </row>
    <row r="58" spans="1:12" ht="12.75">
      <c r="A58" s="1426"/>
      <c r="B58" s="199"/>
      <c r="C58" s="199"/>
      <c r="D58" s="199"/>
      <c r="E58" s="199"/>
      <c r="F58" s="199"/>
      <c r="G58" s="199"/>
      <c r="I58" s="199"/>
      <c r="J58" s="199"/>
      <c r="K58" s="199"/>
      <c r="L58" s="199"/>
    </row>
    <row r="59" spans="1:12" ht="12.75">
      <c r="A59" s="1427"/>
      <c r="B59" s="200"/>
      <c r="C59" s="199"/>
      <c r="D59" s="199"/>
      <c r="E59" s="199"/>
      <c r="F59" s="199"/>
      <c r="G59" s="199"/>
      <c r="H59" s="199"/>
      <c r="I59" s="199"/>
      <c r="J59" s="199"/>
      <c r="K59" s="199"/>
      <c r="L59" s="199"/>
    </row>
    <row r="60" spans="2:12" ht="12.75"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</row>
    <row r="61" spans="1:12" ht="12.75">
      <c r="A61" s="1427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ht="14.25" customHeight="1">
      <c r="A62" s="1427"/>
      <c r="B62" s="203"/>
      <c r="C62" s="186"/>
      <c r="D62" s="186"/>
      <c r="E62" s="187"/>
      <c r="F62" s="187"/>
      <c r="G62" s="187"/>
      <c r="H62" s="187"/>
      <c r="I62" s="187"/>
      <c r="J62" s="187"/>
      <c r="K62" s="187"/>
      <c r="L62" s="204"/>
    </row>
    <row r="63" spans="1:12" ht="15">
      <c r="A63" s="1427"/>
      <c r="B63" s="203"/>
      <c r="C63" s="186"/>
      <c r="D63" s="186"/>
      <c r="E63" s="187"/>
      <c r="F63" s="187"/>
      <c r="G63" s="187"/>
      <c r="H63" s="187"/>
      <c r="I63" s="187"/>
      <c r="J63" s="187"/>
      <c r="K63" s="187"/>
      <c r="L63" s="204"/>
    </row>
    <row r="64" spans="1:12" ht="15">
      <c r="A64" s="1427"/>
      <c r="B64" s="203"/>
      <c r="C64" s="186"/>
      <c r="D64" s="186"/>
      <c r="E64" s="187"/>
      <c r="F64" s="187"/>
      <c r="G64" s="187"/>
      <c r="H64" s="187"/>
      <c r="I64" s="187"/>
      <c r="J64" s="187"/>
      <c r="K64" s="187"/>
      <c r="L64" s="204"/>
    </row>
    <row r="65" spans="1:12" ht="15">
      <c r="A65" s="1427"/>
      <c r="B65" s="203"/>
      <c r="C65" s="186"/>
      <c r="D65" s="186"/>
      <c r="E65" s="187"/>
      <c r="F65" s="187"/>
      <c r="G65" s="187"/>
      <c r="H65" s="187"/>
      <c r="I65" s="187"/>
      <c r="J65" s="187"/>
      <c r="K65" s="187"/>
      <c r="L65" s="204"/>
    </row>
    <row r="66" spans="1:12" ht="15">
      <c r="A66" s="1427"/>
      <c r="B66" s="203"/>
      <c r="C66" s="186"/>
      <c r="D66" s="186"/>
      <c r="E66" s="187"/>
      <c r="F66" s="187"/>
      <c r="G66" s="187"/>
      <c r="H66" s="187"/>
      <c r="I66" s="187"/>
      <c r="J66" s="187"/>
      <c r="K66" s="187"/>
      <c r="L66" s="204"/>
    </row>
    <row r="67" spans="1:12" ht="15">
      <c r="A67" s="1427"/>
      <c r="B67" s="203"/>
      <c r="C67" s="186"/>
      <c r="D67" s="186"/>
      <c r="E67" s="187"/>
      <c r="F67" s="187"/>
      <c r="G67" s="187"/>
      <c r="H67" s="187"/>
      <c r="I67" s="187"/>
      <c r="J67" s="187"/>
      <c r="K67" s="187"/>
      <c r="L67" s="204"/>
    </row>
    <row r="68" spans="1:12" ht="15">
      <c r="A68" s="1427"/>
      <c r="B68" s="203"/>
      <c r="C68" s="186"/>
      <c r="D68" s="186"/>
      <c r="E68" s="187"/>
      <c r="F68" s="187"/>
      <c r="G68" s="187"/>
      <c r="H68" s="187"/>
      <c r="I68" s="187"/>
      <c r="J68" s="187"/>
      <c r="K68" s="187"/>
      <c r="L68" s="204"/>
    </row>
    <row r="69" spans="1:12" ht="15">
      <c r="A69" s="1427"/>
      <c r="B69" s="203"/>
      <c r="C69" s="186"/>
      <c r="D69" s="186"/>
      <c r="E69" s="187"/>
      <c r="F69" s="187"/>
      <c r="G69" s="187"/>
      <c r="H69" s="187"/>
      <c r="I69" s="187"/>
      <c r="J69" s="187"/>
      <c r="K69" s="187"/>
      <c r="L69" s="204"/>
    </row>
    <row r="70" spans="1:12" ht="15">
      <c r="A70" s="1427"/>
      <c r="B70" s="203"/>
      <c r="C70" s="186"/>
      <c r="D70" s="186"/>
      <c r="E70" s="187"/>
      <c r="F70" s="187"/>
      <c r="G70" s="187"/>
      <c r="H70" s="187"/>
      <c r="I70" s="187"/>
      <c r="J70" s="187"/>
      <c r="K70" s="187"/>
      <c r="L70" s="204"/>
    </row>
    <row r="71" spans="1:12" ht="15">
      <c r="A71" s="1427"/>
      <c r="B71" s="203"/>
      <c r="C71" s="186"/>
      <c r="D71" s="186"/>
      <c r="E71" s="187"/>
      <c r="F71" s="187"/>
      <c r="G71" s="187"/>
      <c r="H71" s="187"/>
      <c r="I71" s="187"/>
      <c r="J71" s="187"/>
      <c r="K71" s="187"/>
      <c r="L71" s="204"/>
    </row>
    <row r="72" spans="1:12" ht="15">
      <c r="A72" s="1427"/>
      <c r="B72" s="203"/>
      <c r="C72" s="186"/>
      <c r="D72" s="186"/>
      <c r="E72" s="187"/>
      <c r="F72" s="187"/>
      <c r="G72" s="187"/>
      <c r="H72" s="187"/>
      <c r="I72" s="187"/>
      <c r="J72" s="187"/>
      <c r="K72" s="187"/>
      <c r="L72" s="204"/>
    </row>
    <row r="73" spans="1:12" ht="15">
      <c r="A73" s="1427"/>
      <c r="B73" s="203"/>
      <c r="C73" s="186"/>
      <c r="D73" s="186"/>
      <c r="E73" s="187"/>
      <c r="F73" s="187"/>
      <c r="G73" s="187"/>
      <c r="H73" s="187"/>
      <c r="I73" s="187"/>
      <c r="J73" s="187"/>
      <c r="K73" s="187"/>
      <c r="L73" s="204"/>
    </row>
    <row r="74" spans="1:12" ht="15">
      <c r="A74" s="1427"/>
      <c r="B74" s="203"/>
      <c r="C74" s="186"/>
      <c r="D74" s="186"/>
      <c r="E74" s="187"/>
      <c r="F74" s="187"/>
      <c r="G74" s="187"/>
      <c r="H74" s="187"/>
      <c r="I74" s="187"/>
      <c r="J74" s="187"/>
      <c r="K74" s="187"/>
      <c r="L74" s="204"/>
    </row>
    <row r="75" spans="1:12" ht="15">
      <c r="A75" s="1427"/>
      <c r="B75" s="203"/>
      <c r="C75" s="186"/>
      <c r="D75" s="186"/>
      <c r="E75" s="187"/>
      <c r="F75" s="187"/>
      <c r="G75" s="187"/>
      <c r="H75" s="187"/>
      <c r="I75" s="187"/>
      <c r="J75" s="187"/>
      <c r="K75" s="187"/>
      <c r="L75" s="204"/>
    </row>
    <row r="76" spans="1:12" ht="15">
      <c r="A76" s="1427"/>
      <c r="B76" s="203"/>
      <c r="C76" s="186"/>
      <c r="D76" s="186"/>
      <c r="E76" s="187"/>
      <c r="F76" s="187"/>
      <c r="G76" s="187"/>
      <c r="H76" s="187"/>
      <c r="I76" s="187"/>
      <c r="J76" s="187"/>
      <c r="K76" s="187"/>
      <c r="L76" s="204"/>
    </row>
    <row r="77" spans="1:12" ht="15">
      <c r="A77" s="1427"/>
      <c r="B77" s="203"/>
      <c r="C77" s="186"/>
      <c r="D77" s="186"/>
      <c r="E77" s="187"/>
      <c r="F77" s="187"/>
      <c r="G77" s="187"/>
      <c r="H77" s="187"/>
      <c r="I77" s="187"/>
      <c r="J77" s="187"/>
      <c r="K77" s="187"/>
      <c r="L77" s="204"/>
    </row>
    <row r="78" spans="1:12" ht="15">
      <c r="A78" s="1427"/>
      <c r="B78" s="203"/>
      <c r="C78" s="186"/>
      <c r="D78" s="186"/>
      <c r="E78" s="187"/>
      <c r="F78" s="187"/>
      <c r="G78" s="187"/>
      <c r="H78" s="187"/>
      <c r="I78" s="187"/>
      <c r="J78" s="187"/>
      <c r="K78" s="187"/>
      <c r="L78" s="204"/>
    </row>
    <row r="79" spans="1:12" ht="15">
      <c r="A79" s="1427"/>
      <c r="B79" s="203"/>
      <c r="C79" s="186"/>
      <c r="D79" s="186"/>
      <c r="E79" s="187"/>
      <c r="F79" s="187"/>
      <c r="G79" s="187"/>
      <c r="H79" s="187"/>
      <c r="I79" s="187"/>
      <c r="J79" s="187"/>
      <c r="K79" s="187"/>
      <c r="L79" s="204"/>
    </row>
    <row r="80" spans="1:12" ht="15">
      <c r="A80" s="1427"/>
      <c r="B80" s="203"/>
      <c r="C80" s="186"/>
      <c r="D80" s="186"/>
      <c r="E80" s="187"/>
      <c r="F80" s="187"/>
      <c r="G80" s="187"/>
      <c r="H80" s="187"/>
      <c r="I80" s="187"/>
      <c r="J80" s="187"/>
      <c r="K80" s="187"/>
      <c r="L80" s="204"/>
    </row>
    <row r="81" spans="1:12" ht="15">
      <c r="A81" s="1427"/>
      <c r="B81" s="203"/>
      <c r="C81" s="186"/>
      <c r="D81" s="186"/>
      <c r="E81" s="187"/>
      <c r="F81" s="187"/>
      <c r="G81" s="187"/>
      <c r="H81" s="187"/>
      <c r="I81" s="187"/>
      <c r="J81" s="187"/>
      <c r="K81" s="187"/>
      <c r="L81" s="204"/>
    </row>
    <row r="82" spans="1:12" ht="15">
      <c r="A82" s="1427"/>
      <c r="B82" s="203"/>
      <c r="C82" s="186"/>
      <c r="D82" s="186"/>
      <c r="E82" s="187"/>
      <c r="F82" s="187"/>
      <c r="G82" s="187"/>
      <c r="H82" s="187"/>
      <c r="I82" s="187"/>
      <c r="J82" s="187"/>
      <c r="K82" s="187"/>
      <c r="L82" s="204"/>
    </row>
    <row r="83" spans="1:12" ht="15">
      <c r="A83" s="1427"/>
      <c r="B83" s="203"/>
      <c r="C83" s="186"/>
      <c r="D83" s="186"/>
      <c r="E83" s="187"/>
      <c r="F83" s="187"/>
      <c r="G83" s="187"/>
      <c r="H83" s="187"/>
      <c r="I83" s="187"/>
      <c r="J83" s="187"/>
      <c r="K83" s="187"/>
      <c r="L83" s="204"/>
    </row>
    <row r="84" spans="1:12" ht="15">
      <c r="A84" s="1427"/>
      <c r="B84" s="203"/>
      <c r="C84" s="186"/>
      <c r="D84" s="186"/>
      <c r="E84" s="187"/>
      <c r="F84" s="187"/>
      <c r="G84" s="187"/>
      <c r="H84" s="187"/>
      <c r="I84" s="187"/>
      <c r="J84" s="187"/>
      <c r="K84" s="187"/>
      <c r="L84" s="204"/>
    </row>
    <row r="85" spans="1:12" ht="15">
      <c r="A85" s="1427"/>
      <c r="B85" s="203"/>
      <c r="C85" s="186"/>
      <c r="D85" s="186"/>
      <c r="E85" s="187"/>
      <c r="F85" s="187"/>
      <c r="G85" s="187"/>
      <c r="H85" s="187"/>
      <c r="I85" s="187"/>
      <c r="J85" s="187"/>
      <c r="K85" s="187"/>
      <c r="L85" s="204"/>
    </row>
    <row r="86" spans="1:12" ht="15">
      <c r="A86" s="1427"/>
      <c r="B86" s="203"/>
      <c r="C86" s="186"/>
      <c r="D86" s="186"/>
      <c r="E86" s="187"/>
      <c r="F86" s="187"/>
      <c r="G86" s="187"/>
      <c r="H86" s="187"/>
      <c r="I86" s="187"/>
      <c r="J86" s="187"/>
      <c r="K86" s="187"/>
      <c r="L86" s="204"/>
    </row>
    <row r="87" spans="1:12" ht="15">
      <c r="A87" s="1427"/>
      <c r="B87" s="203"/>
      <c r="C87" s="186"/>
      <c r="D87" s="186"/>
      <c r="E87" s="187"/>
      <c r="F87" s="187"/>
      <c r="G87" s="187"/>
      <c r="H87" s="187"/>
      <c r="I87" s="187"/>
      <c r="J87" s="187"/>
      <c r="K87" s="187"/>
      <c r="L87" s="204"/>
    </row>
    <row r="88" spans="1:12" ht="15">
      <c r="A88" s="1427"/>
      <c r="B88" s="203"/>
      <c r="C88" s="186"/>
      <c r="D88" s="186"/>
      <c r="E88" s="187"/>
      <c r="F88" s="187"/>
      <c r="G88" s="187"/>
      <c r="H88" s="187"/>
      <c r="I88" s="187"/>
      <c r="J88" s="187"/>
      <c r="K88" s="187"/>
      <c r="L88" s="204"/>
    </row>
    <row r="89" spans="1:12" ht="15">
      <c r="A89" s="1427"/>
      <c r="B89" s="203"/>
      <c r="C89" s="186"/>
      <c r="D89" s="186"/>
      <c r="E89" s="187"/>
      <c r="F89" s="187"/>
      <c r="G89" s="187"/>
      <c r="H89" s="187"/>
      <c r="I89" s="187"/>
      <c r="J89" s="187"/>
      <c r="K89" s="187"/>
      <c r="L89" s="204"/>
    </row>
    <row r="90" spans="1:12" ht="15">
      <c r="A90" s="1427"/>
      <c r="B90" s="203"/>
      <c r="C90" s="186"/>
      <c r="D90" s="186"/>
      <c r="E90" s="187"/>
      <c r="F90" s="187"/>
      <c r="G90" s="187"/>
      <c r="H90" s="187"/>
      <c r="I90" s="187"/>
      <c r="J90" s="187"/>
      <c r="K90" s="187"/>
      <c r="L90" s="204"/>
    </row>
    <row r="91" spans="1:12" ht="15">
      <c r="A91" s="1427"/>
      <c r="B91" s="203"/>
      <c r="C91" s="186"/>
      <c r="D91" s="186"/>
      <c r="E91" s="187"/>
      <c r="F91" s="187"/>
      <c r="G91" s="187"/>
      <c r="H91" s="187"/>
      <c r="I91" s="187"/>
      <c r="J91" s="187"/>
      <c r="K91" s="187"/>
      <c r="L91" s="204"/>
    </row>
    <row r="92" spans="1:12" ht="15">
      <c r="A92" s="1427"/>
      <c r="B92" s="203"/>
      <c r="C92" s="186"/>
      <c r="D92" s="186"/>
      <c r="E92" s="187"/>
      <c r="F92" s="187"/>
      <c r="G92" s="187"/>
      <c r="H92" s="187"/>
      <c r="I92" s="187"/>
      <c r="J92" s="187"/>
      <c r="K92" s="187"/>
      <c r="L92" s="204"/>
    </row>
    <row r="93" spans="1:12" ht="15">
      <c r="A93" s="1427"/>
      <c r="B93" s="203"/>
      <c r="C93" s="186"/>
      <c r="D93" s="186"/>
      <c r="E93" s="187"/>
      <c r="F93" s="187"/>
      <c r="G93" s="187"/>
      <c r="H93" s="187"/>
      <c r="I93" s="187"/>
      <c r="J93" s="187"/>
      <c r="K93" s="187"/>
      <c r="L93" s="204"/>
    </row>
    <row r="94" spans="1:12" ht="15">
      <c r="A94" s="1427"/>
      <c r="B94" s="203"/>
      <c r="C94" s="186"/>
      <c r="D94" s="186"/>
      <c r="E94" s="187"/>
      <c r="F94" s="187"/>
      <c r="G94" s="187"/>
      <c r="H94" s="187"/>
      <c r="I94" s="187"/>
      <c r="J94" s="187"/>
      <c r="K94" s="187"/>
      <c r="L94" s="204"/>
    </row>
    <row r="95" spans="1:12" ht="15">
      <c r="A95" s="1427"/>
      <c r="B95" s="203"/>
      <c r="C95" s="186"/>
      <c r="D95" s="186"/>
      <c r="E95" s="187"/>
      <c r="F95" s="187"/>
      <c r="G95" s="187"/>
      <c r="H95" s="187"/>
      <c r="I95" s="187"/>
      <c r="J95" s="187"/>
      <c r="K95" s="187"/>
      <c r="L95" s="204"/>
    </row>
    <row r="96" spans="1:12" ht="15">
      <c r="A96" s="1427"/>
      <c r="B96" s="203"/>
      <c r="C96" s="186"/>
      <c r="D96" s="186"/>
      <c r="E96" s="187"/>
      <c r="F96" s="187"/>
      <c r="G96" s="187"/>
      <c r="H96" s="187"/>
      <c r="I96" s="187"/>
      <c r="J96" s="187"/>
      <c r="K96" s="187"/>
      <c r="L96" s="204"/>
    </row>
    <row r="97" spans="1:12" ht="15">
      <c r="A97" s="1427"/>
      <c r="B97" s="203"/>
      <c r="C97" s="186"/>
      <c r="D97" s="186"/>
      <c r="E97" s="187"/>
      <c r="F97" s="187"/>
      <c r="G97" s="187"/>
      <c r="H97" s="187"/>
      <c r="I97" s="187"/>
      <c r="J97" s="187"/>
      <c r="K97" s="187"/>
      <c r="L97" s="204"/>
    </row>
    <row r="98" spans="1:12" ht="15">
      <c r="A98" s="1427"/>
      <c r="B98" s="203"/>
      <c r="C98" s="186"/>
      <c r="D98" s="186"/>
      <c r="E98" s="187"/>
      <c r="F98" s="187"/>
      <c r="G98" s="187"/>
      <c r="H98" s="187"/>
      <c r="I98" s="187"/>
      <c r="J98" s="187"/>
      <c r="K98" s="187"/>
      <c r="L98" s="204"/>
    </row>
    <row r="99" spans="1:12" ht="15">
      <c r="A99" s="1427"/>
      <c r="B99" s="203"/>
      <c r="C99" s="186"/>
      <c r="D99" s="186"/>
      <c r="E99" s="187"/>
      <c r="F99" s="187"/>
      <c r="G99" s="187"/>
      <c r="H99" s="187"/>
      <c r="I99" s="187"/>
      <c r="J99" s="187"/>
      <c r="K99" s="187"/>
      <c r="L99" s="204"/>
    </row>
    <row r="100" spans="1:12" ht="15">
      <c r="A100" s="1427"/>
      <c r="B100" s="203"/>
      <c r="C100" s="186"/>
      <c r="D100" s="186"/>
      <c r="E100" s="187"/>
      <c r="F100" s="187"/>
      <c r="G100" s="187"/>
      <c r="H100" s="187"/>
      <c r="I100" s="187"/>
      <c r="J100" s="187"/>
      <c r="K100" s="187"/>
      <c r="L100" s="204"/>
    </row>
    <row r="101" spans="1:12" ht="15">
      <c r="A101" s="1427"/>
      <c r="B101" s="203"/>
      <c r="C101" s="186"/>
      <c r="D101" s="186"/>
      <c r="E101" s="187"/>
      <c r="F101" s="187"/>
      <c r="G101" s="187"/>
      <c r="H101" s="187"/>
      <c r="I101" s="187"/>
      <c r="J101" s="187"/>
      <c r="K101" s="187"/>
      <c r="L101" s="204"/>
    </row>
    <row r="102" spans="1:12" ht="15">
      <c r="A102" s="1427"/>
      <c r="B102" s="203"/>
      <c r="C102" s="186"/>
      <c r="D102" s="186"/>
      <c r="E102" s="187"/>
      <c r="F102" s="187"/>
      <c r="G102" s="187"/>
      <c r="H102" s="187"/>
      <c r="I102" s="187"/>
      <c r="J102" s="187"/>
      <c r="K102" s="187"/>
      <c r="L102" s="204"/>
    </row>
    <row r="103" spans="1:12" ht="15">
      <c r="A103" s="1427"/>
      <c r="B103" s="203"/>
      <c r="C103" s="186"/>
      <c r="D103" s="186"/>
      <c r="E103" s="187"/>
      <c r="F103" s="187"/>
      <c r="G103" s="187"/>
      <c r="H103" s="187"/>
      <c r="I103" s="187"/>
      <c r="J103" s="187"/>
      <c r="K103" s="187"/>
      <c r="L103" s="204"/>
    </row>
    <row r="104" spans="1:12" ht="15">
      <c r="A104" s="1427"/>
      <c r="B104" s="203"/>
      <c r="C104" s="186"/>
      <c r="D104" s="186"/>
      <c r="E104" s="187"/>
      <c r="F104" s="187"/>
      <c r="G104" s="187"/>
      <c r="H104" s="187"/>
      <c r="I104" s="187"/>
      <c r="J104" s="187"/>
      <c r="K104" s="187"/>
      <c r="L104" s="204"/>
    </row>
    <row r="105" spans="1:12" ht="15">
      <c r="A105" s="1427"/>
      <c r="B105" s="203"/>
      <c r="C105" s="186"/>
      <c r="D105" s="186"/>
      <c r="E105" s="187"/>
      <c r="F105" s="187"/>
      <c r="G105" s="187"/>
      <c r="H105" s="187"/>
      <c r="I105" s="187"/>
      <c r="J105" s="187"/>
      <c r="K105" s="187"/>
      <c r="L105" s="204"/>
    </row>
    <row r="106" spans="1:12" ht="15">
      <c r="A106" s="1427"/>
      <c r="B106" s="203"/>
      <c r="C106" s="186"/>
      <c r="D106" s="186"/>
      <c r="E106" s="187"/>
      <c r="F106" s="187"/>
      <c r="G106" s="187"/>
      <c r="H106" s="187"/>
      <c r="I106" s="187"/>
      <c r="J106" s="187"/>
      <c r="K106" s="187"/>
      <c r="L106" s="204"/>
    </row>
    <row r="107" spans="1:12" ht="15">
      <c r="A107" s="1427"/>
      <c r="B107" s="203"/>
      <c r="C107" s="186"/>
      <c r="D107" s="186"/>
      <c r="E107" s="187"/>
      <c r="F107" s="187"/>
      <c r="G107" s="187"/>
      <c r="H107" s="187"/>
      <c r="I107" s="187"/>
      <c r="J107" s="187"/>
      <c r="K107" s="187"/>
      <c r="L107" s="204"/>
    </row>
    <row r="108" spans="1:12" ht="15">
      <c r="A108" s="1427"/>
      <c r="B108" s="203"/>
      <c r="C108" s="186"/>
      <c r="D108" s="186"/>
      <c r="E108" s="187"/>
      <c r="F108" s="187"/>
      <c r="G108" s="187"/>
      <c r="H108" s="187"/>
      <c r="I108" s="187"/>
      <c r="J108" s="187"/>
      <c r="K108" s="187"/>
      <c r="L108" s="204"/>
    </row>
    <row r="109" spans="1:12" ht="15">
      <c r="A109" s="1427"/>
      <c r="B109" s="203"/>
      <c r="C109" s="186"/>
      <c r="D109" s="186"/>
      <c r="E109" s="187"/>
      <c r="F109" s="187"/>
      <c r="G109" s="187"/>
      <c r="H109" s="187"/>
      <c r="I109" s="187"/>
      <c r="J109" s="187"/>
      <c r="K109" s="187"/>
      <c r="L109" s="204"/>
    </row>
    <row r="110" spans="1:12" ht="15">
      <c r="A110" s="1427"/>
      <c r="B110" s="203"/>
      <c r="C110" s="186"/>
      <c r="D110" s="186"/>
      <c r="E110" s="187"/>
      <c r="F110" s="187"/>
      <c r="G110" s="187"/>
      <c r="H110" s="187"/>
      <c r="I110" s="187"/>
      <c r="J110" s="187"/>
      <c r="K110" s="187"/>
      <c r="L110" s="204"/>
    </row>
    <row r="111" spans="1:12" ht="15">
      <c r="A111" s="1427"/>
      <c r="B111" s="203"/>
      <c r="C111" s="186"/>
      <c r="D111" s="186"/>
      <c r="E111" s="187"/>
      <c r="F111" s="187"/>
      <c r="G111" s="187"/>
      <c r="H111" s="187"/>
      <c r="I111" s="187"/>
      <c r="J111" s="187"/>
      <c r="K111" s="187"/>
      <c r="L111" s="204"/>
    </row>
    <row r="112" spans="1:12" ht="15">
      <c r="A112" s="1427"/>
      <c r="B112" s="203"/>
      <c r="C112" s="186"/>
      <c r="D112" s="186"/>
      <c r="E112" s="187"/>
      <c r="F112" s="187"/>
      <c r="G112" s="187"/>
      <c r="H112" s="187"/>
      <c r="I112" s="187"/>
      <c r="J112" s="187"/>
      <c r="K112" s="187"/>
      <c r="L112" s="204"/>
    </row>
    <row r="113" spans="1:12" ht="15">
      <c r="A113" s="1427"/>
      <c r="B113" s="203"/>
      <c r="C113" s="186"/>
      <c r="D113" s="186"/>
      <c r="E113" s="187"/>
      <c r="F113" s="187"/>
      <c r="G113" s="187"/>
      <c r="H113" s="187"/>
      <c r="I113" s="187"/>
      <c r="J113" s="187"/>
      <c r="K113" s="187"/>
      <c r="L113" s="204"/>
    </row>
    <row r="114" spans="1:12" ht="15">
      <c r="A114" s="1427"/>
      <c r="B114" s="203"/>
      <c r="C114" s="186"/>
      <c r="D114" s="186"/>
      <c r="E114" s="187"/>
      <c r="F114" s="187"/>
      <c r="G114" s="187"/>
      <c r="H114" s="187"/>
      <c r="I114" s="187"/>
      <c r="J114" s="187"/>
      <c r="K114" s="187"/>
      <c r="L114" s="204"/>
    </row>
    <row r="115" spans="1:12" ht="15">
      <c r="A115" s="1427"/>
      <c r="B115" s="203"/>
      <c r="C115" s="186"/>
      <c r="D115" s="186"/>
      <c r="E115" s="187"/>
      <c r="F115" s="187"/>
      <c r="G115" s="187"/>
      <c r="H115" s="187"/>
      <c r="I115" s="187"/>
      <c r="J115" s="187"/>
      <c r="K115" s="187"/>
      <c r="L115" s="204"/>
    </row>
    <row r="116" spans="1:12" ht="15">
      <c r="A116" s="1427"/>
      <c r="B116" s="203"/>
      <c r="C116" s="186"/>
      <c r="D116" s="186"/>
      <c r="E116" s="187"/>
      <c r="F116" s="187"/>
      <c r="G116" s="187"/>
      <c r="H116" s="187"/>
      <c r="I116" s="187"/>
      <c r="J116" s="187"/>
      <c r="K116" s="187"/>
      <c r="L116" s="204"/>
    </row>
    <row r="117" spans="1:12" ht="15">
      <c r="A117" s="1427"/>
      <c r="B117" s="203"/>
      <c r="C117" s="186"/>
      <c r="D117" s="186"/>
      <c r="E117" s="187"/>
      <c r="F117" s="187"/>
      <c r="G117" s="187"/>
      <c r="H117" s="187"/>
      <c r="I117" s="187"/>
      <c r="J117" s="187"/>
      <c r="K117" s="187"/>
      <c r="L117" s="204"/>
    </row>
    <row r="118" spans="1:12" ht="15">
      <c r="A118" s="1427"/>
      <c r="B118" s="203"/>
      <c r="C118" s="186"/>
      <c r="D118" s="186"/>
      <c r="E118" s="187"/>
      <c r="F118" s="187"/>
      <c r="G118" s="187"/>
      <c r="H118" s="187"/>
      <c r="I118" s="187"/>
      <c r="J118" s="187"/>
      <c r="K118" s="187"/>
      <c r="L118" s="204"/>
    </row>
    <row r="119" spans="1:12" ht="15">
      <c r="A119" s="1427"/>
      <c r="B119" s="203"/>
      <c r="C119" s="186"/>
      <c r="D119" s="186"/>
      <c r="E119" s="187"/>
      <c r="F119" s="187"/>
      <c r="G119" s="187"/>
      <c r="H119" s="187"/>
      <c r="I119" s="187"/>
      <c r="J119" s="187"/>
      <c r="K119" s="187"/>
      <c r="L119" s="204"/>
    </row>
    <row r="120" spans="1:12" ht="15">
      <c r="A120" s="1427"/>
      <c r="B120" s="203"/>
      <c r="C120" s="186"/>
      <c r="D120" s="186"/>
      <c r="E120" s="187"/>
      <c r="F120" s="187"/>
      <c r="G120" s="187"/>
      <c r="H120" s="187"/>
      <c r="I120" s="187"/>
      <c r="J120" s="187"/>
      <c r="K120" s="187"/>
      <c r="L120" s="204"/>
    </row>
    <row r="121" spans="1:12" ht="15">
      <c r="A121" s="1427"/>
      <c r="B121" s="203"/>
      <c r="C121" s="186"/>
      <c r="D121" s="186"/>
      <c r="E121" s="187"/>
      <c r="F121" s="187"/>
      <c r="G121" s="187"/>
      <c r="H121" s="187"/>
      <c r="I121" s="187"/>
      <c r="J121" s="187"/>
      <c r="K121" s="187"/>
      <c r="L121" s="204"/>
    </row>
    <row r="122" spans="1:12" ht="15">
      <c r="A122" s="1427"/>
      <c r="B122" s="203"/>
      <c r="C122" s="186"/>
      <c r="D122" s="186"/>
      <c r="E122" s="187"/>
      <c r="F122" s="187"/>
      <c r="G122" s="187"/>
      <c r="H122" s="187"/>
      <c r="I122" s="187"/>
      <c r="J122" s="187"/>
      <c r="K122" s="187"/>
      <c r="L122" s="204"/>
    </row>
    <row r="123" spans="1:12" ht="15">
      <c r="A123" s="1427"/>
      <c r="B123" s="203"/>
      <c r="C123" s="186"/>
      <c r="D123" s="186"/>
      <c r="E123" s="187"/>
      <c r="F123" s="187"/>
      <c r="G123" s="187"/>
      <c r="H123" s="187"/>
      <c r="I123" s="187"/>
      <c r="J123" s="187"/>
      <c r="K123" s="187"/>
      <c r="L123" s="204"/>
    </row>
    <row r="124" spans="1:12" ht="15">
      <c r="A124" s="1427"/>
      <c r="B124" s="203"/>
      <c r="C124" s="186"/>
      <c r="D124" s="186"/>
      <c r="E124" s="187"/>
      <c r="F124" s="187"/>
      <c r="G124" s="187"/>
      <c r="H124" s="187"/>
      <c r="I124" s="187"/>
      <c r="J124" s="187"/>
      <c r="K124" s="187"/>
      <c r="L124" s="204"/>
    </row>
    <row r="125" spans="1:12" ht="15">
      <c r="A125" s="1427"/>
      <c r="B125" s="203"/>
      <c r="C125" s="186"/>
      <c r="D125" s="186"/>
      <c r="E125" s="187"/>
      <c r="F125" s="187"/>
      <c r="G125" s="187"/>
      <c r="H125" s="187"/>
      <c r="I125" s="187"/>
      <c r="J125" s="187"/>
      <c r="K125" s="187"/>
      <c r="L125" s="204"/>
    </row>
    <row r="126" spans="1:12" ht="15">
      <c r="A126" s="1427"/>
      <c r="B126" s="203"/>
      <c r="C126" s="186"/>
      <c r="D126" s="186"/>
      <c r="E126" s="187"/>
      <c r="F126" s="187"/>
      <c r="G126" s="187"/>
      <c r="H126" s="187"/>
      <c r="I126" s="187"/>
      <c r="J126" s="187"/>
      <c r="K126" s="187"/>
      <c r="L126" s="204"/>
    </row>
    <row r="127" spans="1:12" ht="15">
      <c r="A127" s="1427"/>
      <c r="B127" s="203"/>
      <c r="C127" s="186"/>
      <c r="D127" s="186"/>
      <c r="E127" s="187"/>
      <c r="F127" s="187"/>
      <c r="G127" s="187"/>
      <c r="H127" s="187"/>
      <c r="I127" s="187"/>
      <c r="J127" s="187"/>
      <c r="K127" s="187"/>
      <c r="L127" s="204"/>
    </row>
    <row r="128" spans="1:12" ht="15">
      <c r="A128" s="1427"/>
      <c r="B128" s="203"/>
      <c r="C128" s="186"/>
      <c r="D128" s="186"/>
      <c r="E128" s="187"/>
      <c r="F128" s="187"/>
      <c r="G128" s="187"/>
      <c r="H128" s="187"/>
      <c r="I128" s="187"/>
      <c r="J128" s="187"/>
      <c r="K128" s="187"/>
      <c r="L128" s="204"/>
    </row>
    <row r="129" spans="1:12" ht="15">
      <c r="A129" s="1427"/>
      <c r="B129" s="203"/>
      <c r="C129" s="186"/>
      <c r="D129" s="186"/>
      <c r="E129" s="187"/>
      <c r="F129" s="187"/>
      <c r="G129" s="187"/>
      <c r="H129" s="187"/>
      <c r="I129" s="187"/>
      <c r="J129" s="187"/>
      <c r="K129" s="187"/>
      <c r="L129" s="204"/>
    </row>
    <row r="130" spans="1:12" ht="15">
      <c r="A130" s="1427"/>
      <c r="B130" s="203"/>
      <c r="C130" s="186"/>
      <c r="D130" s="186"/>
      <c r="E130" s="187"/>
      <c r="F130" s="187"/>
      <c r="G130" s="187"/>
      <c r="H130" s="187"/>
      <c r="I130" s="187"/>
      <c r="J130" s="187"/>
      <c r="K130" s="187"/>
      <c r="L130" s="204"/>
    </row>
    <row r="131" spans="1:12" ht="15">
      <c r="A131" s="1427"/>
      <c r="B131" s="203"/>
      <c r="C131" s="186"/>
      <c r="D131" s="186"/>
      <c r="E131" s="187"/>
      <c r="F131" s="187"/>
      <c r="G131" s="187"/>
      <c r="H131" s="187"/>
      <c r="I131" s="187"/>
      <c r="J131" s="187"/>
      <c r="K131" s="187"/>
      <c r="L131" s="204"/>
    </row>
    <row r="132" spans="1:12" ht="15">
      <c r="A132" s="1427"/>
      <c r="B132" s="203"/>
      <c r="C132" s="186"/>
      <c r="D132" s="186"/>
      <c r="E132" s="187"/>
      <c r="F132" s="187"/>
      <c r="G132" s="187"/>
      <c r="H132" s="187"/>
      <c r="I132" s="187"/>
      <c r="J132" s="187"/>
      <c r="K132" s="187"/>
      <c r="L132" s="204"/>
    </row>
    <row r="133" spans="1:12" ht="15">
      <c r="A133" s="1427"/>
      <c r="B133" s="203"/>
      <c r="C133" s="186"/>
      <c r="D133" s="186"/>
      <c r="E133" s="187"/>
      <c r="F133" s="187"/>
      <c r="G133" s="187"/>
      <c r="H133" s="187"/>
      <c r="I133" s="187"/>
      <c r="J133" s="187"/>
      <c r="K133" s="187"/>
      <c r="L133" s="204"/>
    </row>
    <row r="134" spans="1:12" ht="15">
      <c r="A134" s="1427"/>
      <c r="B134" s="203"/>
      <c r="C134" s="186"/>
      <c r="D134" s="186"/>
      <c r="E134" s="187"/>
      <c r="F134" s="187"/>
      <c r="G134" s="187"/>
      <c r="H134" s="187"/>
      <c r="I134" s="187"/>
      <c r="J134" s="187"/>
      <c r="K134" s="187"/>
      <c r="L134" s="204"/>
    </row>
    <row r="135" spans="1:12" ht="15">
      <c r="A135" s="1427"/>
      <c r="B135" s="203"/>
      <c r="C135" s="186"/>
      <c r="D135" s="186"/>
      <c r="E135" s="187"/>
      <c r="F135" s="187"/>
      <c r="G135" s="187"/>
      <c r="H135" s="187"/>
      <c r="I135" s="187"/>
      <c r="J135" s="187"/>
      <c r="K135" s="187"/>
      <c r="L135" s="204"/>
    </row>
    <row r="136" spans="1:12" ht="15">
      <c r="A136" s="1427"/>
      <c r="B136" s="203"/>
      <c r="C136" s="186"/>
      <c r="D136" s="186"/>
      <c r="E136" s="187"/>
      <c r="F136" s="187"/>
      <c r="G136" s="187"/>
      <c r="H136" s="187"/>
      <c r="I136" s="187"/>
      <c r="J136" s="187"/>
      <c r="K136" s="187"/>
      <c r="L136" s="204"/>
    </row>
    <row r="137" spans="1:12" ht="15">
      <c r="A137" s="1427"/>
      <c r="B137" s="203"/>
      <c r="C137" s="186"/>
      <c r="D137" s="186"/>
      <c r="E137" s="187"/>
      <c r="F137" s="187"/>
      <c r="G137" s="187"/>
      <c r="H137" s="187"/>
      <c r="I137" s="187"/>
      <c r="J137" s="187"/>
      <c r="K137" s="187"/>
      <c r="L137" s="204"/>
    </row>
    <row r="138" spans="1:12" ht="15">
      <c r="A138" s="1427"/>
      <c r="B138" s="203"/>
      <c r="C138" s="186"/>
      <c r="D138" s="186"/>
      <c r="E138" s="187"/>
      <c r="F138" s="187"/>
      <c r="G138" s="187"/>
      <c r="H138" s="187"/>
      <c r="I138" s="187"/>
      <c r="J138" s="187"/>
      <c r="K138" s="187"/>
      <c r="L138" s="204"/>
    </row>
    <row r="139" spans="1:12" ht="15">
      <c r="A139" s="1427"/>
      <c r="B139" s="203"/>
      <c r="C139" s="186"/>
      <c r="D139" s="186"/>
      <c r="E139" s="187"/>
      <c r="F139" s="187"/>
      <c r="G139" s="187"/>
      <c r="H139" s="187"/>
      <c r="I139" s="187"/>
      <c r="J139" s="187"/>
      <c r="K139" s="187"/>
      <c r="L139" s="204"/>
    </row>
    <row r="140" spans="1:12" ht="15">
      <c r="A140" s="1427"/>
      <c r="B140" s="203"/>
      <c r="C140" s="186"/>
      <c r="D140" s="186"/>
      <c r="E140" s="187"/>
      <c r="F140" s="187"/>
      <c r="G140" s="187"/>
      <c r="H140" s="187"/>
      <c r="I140" s="187"/>
      <c r="J140" s="187"/>
      <c r="K140" s="187"/>
      <c r="L140" s="204"/>
    </row>
    <row r="141" spans="1:12" ht="15">
      <c r="A141" s="1427"/>
      <c r="B141" s="203"/>
      <c r="C141" s="186"/>
      <c r="D141" s="186"/>
      <c r="E141" s="187"/>
      <c r="F141" s="187"/>
      <c r="G141" s="187"/>
      <c r="H141" s="187"/>
      <c r="I141" s="187"/>
      <c r="J141" s="187"/>
      <c r="K141" s="187"/>
      <c r="L141" s="204"/>
    </row>
    <row r="142" spans="1:12" ht="15">
      <c r="A142" s="1427"/>
      <c r="B142" s="203"/>
      <c r="C142" s="186"/>
      <c r="D142" s="186"/>
      <c r="E142" s="187"/>
      <c r="F142" s="187"/>
      <c r="G142" s="187"/>
      <c r="H142" s="187"/>
      <c r="I142" s="187"/>
      <c r="J142" s="187"/>
      <c r="K142" s="187"/>
      <c r="L142" s="204"/>
    </row>
    <row r="143" spans="1:12" ht="15">
      <c r="A143" s="1427"/>
      <c r="B143" s="203"/>
      <c r="C143" s="186"/>
      <c r="D143" s="186"/>
      <c r="E143" s="187"/>
      <c r="F143" s="187"/>
      <c r="G143" s="187"/>
      <c r="H143" s="187"/>
      <c r="I143" s="187"/>
      <c r="J143" s="187"/>
      <c r="K143" s="187"/>
      <c r="L143" s="204"/>
    </row>
    <row r="144" spans="1:12" ht="15">
      <c r="A144" s="1427"/>
      <c r="B144" s="203"/>
      <c r="C144" s="186"/>
      <c r="D144" s="186"/>
      <c r="E144" s="187"/>
      <c r="F144" s="187"/>
      <c r="G144" s="187"/>
      <c r="H144" s="187"/>
      <c r="I144" s="187"/>
      <c r="J144" s="187"/>
      <c r="K144" s="187"/>
      <c r="L144" s="204"/>
    </row>
    <row r="145" spans="1:12" ht="15">
      <c r="A145" s="1427"/>
      <c r="B145" s="203"/>
      <c r="C145" s="186"/>
      <c r="D145" s="186"/>
      <c r="E145" s="187"/>
      <c r="F145" s="187"/>
      <c r="G145" s="187"/>
      <c r="H145" s="187"/>
      <c r="I145" s="187"/>
      <c r="J145" s="187"/>
      <c r="K145" s="187"/>
      <c r="L145" s="204"/>
    </row>
    <row r="146" spans="1:12" ht="15">
      <c r="A146" s="1427"/>
      <c r="B146" s="203"/>
      <c r="C146" s="186"/>
      <c r="D146" s="186"/>
      <c r="E146" s="187"/>
      <c r="F146" s="187"/>
      <c r="G146" s="187"/>
      <c r="H146" s="187"/>
      <c r="I146" s="187"/>
      <c r="J146" s="187"/>
      <c r="K146" s="187"/>
      <c r="L146" s="204"/>
    </row>
    <row r="147" spans="1:12" ht="15">
      <c r="A147" s="1427"/>
      <c r="B147" s="203"/>
      <c r="C147" s="186"/>
      <c r="D147" s="186"/>
      <c r="E147" s="187"/>
      <c r="F147" s="187"/>
      <c r="G147" s="187"/>
      <c r="H147" s="187"/>
      <c r="I147" s="187"/>
      <c r="J147" s="187"/>
      <c r="K147" s="187"/>
      <c r="L147" s="204"/>
    </row>
    <row r="148" spans="1:12" ht="15">
      <c r="A148" s="1427"/>
      <c r="B148" s="203"/>
      <c r="C148" s="186"/>
      <c r="D148" s="186"/>
      <c r="E148" s="187"/>
      <c r="F148" s="187"/>
      <c r="G148" s="187"/>
      <c r="H148" s="187"/>
      <c r="I148" s="187"/>
      <c r="J148" s="187"/>
      <c r="K148" s="187"/>
      <c r="L148" s="204"/>
    </row>
    <row r="149" spans="1:12" ht="15">
      <c r="A149" s="1427"/>
      <c r="B149" s="185"/>
      <c r="C149" s="186"/>
      <c r="D149" s="186"/>
      <c r="E149" s="187"/>
      <c r="F149" s="187"/>
      <c r="G149" s="187"/>
      <c r="H149" s="187"/>
      <c r="I149" s="187"/>
      <c r="J149" s="187"/>
      <c r="K149" s="187"/>
      <c r="L149" s="204"/>
    </row>
    <row r="150" spans="1:12" ht="15">
      <c r="A150" s="1427"/>
      <c r="B150" s="185"/>
      <c r="C150" s="186"/>
      <c r="D150" s="186"/>
      <c r="E150" s="187"/>
      <c r="F150" s="187"/>
      <c r="G150" s="187"/>
      <c r="H150" s="187"/>
      <c r="I150" s="187"/>
      <c r="J150" s="187"/>
      <c r="K150" s="187"/>
      <c r="L150" s="204"/>
    </row>
    <row r="151" spans="1:12" ht="15">
      <c r="A151" s="1427"/>
      <c r="B151" s="185"/>
      <c r="C151" s="186"/>
      <c r="D151" s="186"/>
      <c r="E151" s="187"/>
      <c r="F151" s="187"/>
      <c r="G151" s="187"/>
      <c r="H151" s="187"/>
      <c r="I151" s="187"/>
      <c r="J151" s="187"/>
      <c r="K151" s="187"/>
      <c r="L151" s="204"/>
    </row>
    <row r="152" spans="1:12" ht="15">
      <c r="A152" s="1427"/>
      <c r="B152" s="185"/>
      <c r="C152" s="186"/>
      <c r="D152" s="186"/>
      <c r="E152" s="187"/>
      <c r="F152" s="187"/>
      <c r="G152" s="187"/>
      <c r="H152" s="187"/>
      <c r="I152" s="187"/>
      <c r="J152" s="187"/>
      <c r="K152" s="187"/>
      <c r="L152" s="204"/>
    </row>
    <row r="153" spans="1:12" ht="15">
      <c r="A153" s="1427"/>
      <c r="B153" s="185"/>
      <c r="C153" s="186"/>
      <c r="D153" s="186"/>
      <c r="E153" s="187"/>
      <c r="F153" s="187"/>
      <c r="G153" s="187"/>
      <c r="H153" s="187"/>
      <c r="I153" s="187"/>
      <c r="J153" s="187"/>
      <c r="K153" s="187"/>
      <c r="L153" s="204"/>
    </row>
    <row r="154" spans="1:12" ht="15">
      <c r="A154" s="1427"/>
      <c r="B154" s="185"/>
      <c r="C154" s="186"/>
      <c r="D154" s="186"/>
      <c r="E154" s="187"/>
      <c r="F154" s="187"/>
      <c r="G154" s="187"/>
      <c r="H154" s="187"/>
      <c r="I154" s="187"/>
      <c r="J154" s="187"/>
      <c r="K154" s="187"/>
      <c r="L154" s="204"/>
    </row>
    <row r="155" spans="1:12" ht="15">
      <c r="A155" s="1427"/>
      <c r="B155" s="202"/>
      <c r="C155" s="202"/>
      <c r="D155" s="202"/>
      <c r="E155" s="187"/>
      <c r="F155" s="187"/>
      <c r="G155" s="187"/>
      <c r="H155" s="187"/>
      <c r="I155" s="187"/>
      <c r="J155" s="187"/>
      <c r="K155" s="187"/>
      <c r="L155" s="204"/>
    </row>
    <row r="156" spans="1:12" ht="15">
      <c r="A156" s="1427"/>
      <c r="B156" s="202"/>
      <c r="C156" s="202"/>
      <c r="D156" s="202"/>
      <c r="E156" s="187"/>
      <c r="F156" s="187"/>
      <c r="G156" s="187"/>
      <c r="H156" s="187"/>
      <c r="I156" s="187"/>
      <c r="J156" s="187"/>
      <c r="K156" s="187"/>
      <c r="L156" s="204"/>
    </row>
    <row r="157" spans="1:12" ht="15">
      <c r="A157" s="1427"/>
      <c r="B157" s="202"/>
      <c r="C157" s="202"/>
      <c r="D157" s="202"/>
      <c r="E157" s="187"/>
      <c r="F157" s="187"/>
      <c r="G157" s="187"/>
      <c r="H157" s="187"/>
      <c r="I157" s="187"/>
      <c r="J157" s="187"/>
      <c r="K157" s="187"/>
      <c r="L157" s="204"/>
    </row>
    <row r="158" spans="1:12" ht="15">
      <c r="A158" s="1427"/>
      <c r="B158" s="202"/>
      <c r="C158" s="202"/>
      <c r="D158" s="202"/>
      <c r="E158" s="187"/>
      <c r="F158" s="187"/>
      <c r="G158" s="187"/>
      <c r="H158" s="187"/>
      <c r="I158" s="187"/>
      <c r="J158" s="187"/>
      <c r="K158" s="187"/>
      <c r="L158" s="204"/>
    </row>
    <row r="159" spans="1:12" ht="15">
      <c r="A159" s="1427"/>
      <c r="B159" s="202"/>
      <c r="C159" s="202"/>
      <c r="D159" s="202"/>
      <c r="E159" s="187"/>
      <c r="F159" s="187"/>
      <c r="G159" s="187"/>
      <c r="H159" s="187"/>
      <c r="I159" s="187"/>
      <c r="J159" s="187"/>
      <c r="K159" s="187"/>
      <c r="L159" s="204"/>
    </row>
    <row r="160" spans="1:12" ht="15">
      <c r="A160" s="1427"/>
      <c r="B160" s="202"/>
      <c r="C160" s="202"/>
      <c r="D160" s="202"/>
      <c r="E160" s="187"/>
      <c r="F160" s="187"/>
      <c r="G160" s="187"/>
      <c r="H160" s="187"/>
      <c r="I160" s="187"/>
      <c r="J160" s="187"/>
      <c r="K160" s="187"/>
      <c r="L160" s="204"/>
    </row>
    <row r="161" spans="1:12" ht="15">
      <c r="A161" s="1427"/>
      <c r="B161" s="202"/>
      <c r="C161" s="202"/>
      <c r="D161" s="202"/>
      <c r="E161" s="187"/>
      <c r="F161" s="187"/>
      <c r="G161" s="187"/>
      <c r="H161" s="187"/>
      <c r="I161" s="187"/>
      <c r="J161" s="187"/>
      <c r="K161" s="187"/>
      <c r="L161" s="204"/>
    </row>
    <row r="162" spans="1:12" ht="15">
      <c r="A162" s="1427"/>
      <c r="B162" s="202"/>
      <c r="C162" s="202"/>
      <c r="D162" s="202"/>
      <c r="E162" s="187"/>
      <c r="F162" s="187"/>
      <c r="G162" s="187"/>
      <c r="H162" s="187"/>
      <c r="I162" s="187"/>
      <c r="J162" s="187"/>
      <c r="K162" s="187"/>
      <c r="L162" s="204"/>
    </row>
    <row r="163" spans="1:12" ht="15">
      <c r="A163" s="1427"/>
      <c r="B163" s="202"/>
      <c r="C163" s="202"/>
      <c r="D163" s="202"/>
      <c r="E163" s="187"/>
      <c r="F163" s="187"/>
      <c r="G163" s="187"/>
      <c r="H163" s="187"/>
      <c r="I163" s="187"/>
      <c r="J163" s="187"/>
      <c r="K163" s="187"/>
      <c r="L163" s="204"/>
    </row>
    <row r="164" spans="1:12" ht="15">
      <c r="A164" s="1427"/>
      <c r="B164" s="202"/>
      <c r="C164" s="202"/>
      <c r="D164" s="202"/>
      <c r="E164" s="187"/>
      <c r="F164" s="187"/>
      <c r="G164" s="187"/>
      <c r="H164" s="187"/>
      <c r="I164" s="187"/>
      <c r="J164" s="187"/>
      <c r="K164" s="187"/>
      <c r="L164" s="204"/>
    </row>
    <row r="165" spans="1:12" ht="15">
      <c r="A165" s="1427"/>
      <c r="B165" s="202"/>
      <c r="C165" s="202"/>
      <c r="D165" s="202"/>
      <c r="E165" s="187"/>
      <c r="F165" s="187"/>
      <c r="G165" s="187"/>
      <c r="H165" s="187"/>
      <c r="I165" s="187"/>
      <c r="J165" s="187"/>
      <c r="K165" s="187"/>
      <c r="L165" s="204"/>
    </row>
    <row r="166" spans="1:12" ht="15">
      <c r="A166" s="1427"/>
      <c r="B166" s="202"/>
      <c r="C166" s="202"/>
      <c r="D166" s="202"/>
      <c r="E166" s="187"/>
      <c r="F166" s="187"/>
      <c r="G166" s="187"/>
      <c r="H166" s="187"/>
      <c r="I166" s="187"/>
      <c r="J166" s="187"/>
      <c r="K166" s="187"/>
      <c r="L166" s="204"/>
    </row>
    <row r="167" spans="1:12" ht="15">
      <c r="A167" s="1427"/>
      <c r="B167" s="202"/>
      <c r="C167" s="202"/>
      <c r="D167" s="202"/>
      <c r="E167" s="187"/>
      <c r="F167" s="187"/>
      <c r="G167" s="187"/>
      <c r="H167" s="187"/>
      <c r="I167" s="187"/>
      <c r="J167" s="187"/>
      <c r="K167" s="187"/>
      <c r="L167" s="204"/>
    </row>
    <row r="168" spans="1:12" ht="15">
      <c r="A168" s="1427"/>
      <c r="B168" s="202"/>
      <c r="C168" s="202"/>
      <c r="D168" s="202"/>
      <c r="E168" s="187"/>
      <c r="F168" s="187"/>
      <c r="G168" s="187"/>
      <c r="H168" s="187"/>
      <c r="I168" s="187"/>
      <c r="J168" s="187"/>
      <c r="K168" s="187"/>
      <c r="L168" s="204"/>
    </row>
    <row r="169" spans="1:12" ht="15">
      <c r="A169" s="1427"/>
      <c r="B169" s="202"/>
      <c r="C169" s="202"/>
      <c r="D169" s="202"/>
      <c r="E169" s="187"/>
      <c r="F169" s="187"/>
      <c r="G169" s="187"/>
      <c r="H169" s="187"/>
      <c r="I169" s="187"/>
      <c r="J169" s="187"/>
      <c r="K169" s="187"/>
      <c r="L169" s="204"/>
    </row>
    <row r="170" spans="1:12" ht="15">
      <c r="A170" s="1427"/>
      <c r="B170" s="202"/>
      <c r="C170" s="202"/>
      <c r="D170" s="202"/>
      <c r="E170" s="187"/>
      <c r="F170" s="187"/>
      <c r="G170" s="187"/>
      <c r="H170" s="187"/>
      <c r="I170" s="187"/>
      <c r="J170" s="187"/>
      <c r="K170" s="187"/>
      <c r="L170" s="204"/>
    </row>
    <row r="171" spans="1:12" ht="15">
      <c r="A171" s="1427"/>
      <c r="B171" s="202"/>
      <c r="C171" s="202"/>
      <c r="D171" s="202"/>
      <c r="E171" s="187"/>
      <c r="F171" s="187"/>
      <c r="G171" s="187"/>
      <c r="H171" s="187"/>
      <c r="I171" s="187"/>
      <c r="J171" s="187"/>
      <c r="K171" s="187"/>
      <c r="L171" s="204"/>
    </row>
    <row r="172" spans="1:12" ht="15">
      <c r="A172" s="1427"/>
      <c r="B172" s="202"/>
      <c r="C172" s="202"/>
      <c r="D172" s="202"/>
      <c r="E172" s="187"/>
      <c r="F172" s="187"/>
      <c r="G172" s="187"/>
      <c r="H172" s="187"/>
      <c r="I172" s="187"/>
      <c r="J172" s="187"/>
      <c r="K172" s="187"/>
      <c r="L172" s="204"/>
    </row>
    <row r="173" spans="1:12" ht="15">
      <c r="A173" s="1427"/>
      <c r="B173" s="202"/>
      <c r="C173" s="202"/>
      <c r="D173" s="202"/>
      <c r="E173" s="187"/>
      <c r="F173" s="187"/>
      <c r="G173" s="187"/>
      <c r="H173" s="187"/>
      <c r="I173" s="187"/>
      <c r="J173" s="187"/>
      <c r="K173" s="187"/>
      <c r="L173" s="204"/>
    </row>
    <row r="174" spans="1:12" ht="15">
      <c r="A174" s="1427"/>
      <c r="B174" s="202"/>
      <c r="C174" s="202"/>
      <c r="D174" s="202"/>
      <c r="E174" s="187"/>
      <c r="F174" s="187"/>
      <c r="G174" s="187"/>
      <c r="H174" s="187"/>
      <c r="I174" s="187"/>
      <c r="J174" s="187"/>
      <c r="K174" s="187"/>
      <c r="L174" s="204"/>
    </row>
    <row r="175" spans="1:12" ht="15">
      <c r="A175" s="1427"/>
      <c r="B175" s="202"/>
      <c r="C175" s="202"/>
      <c r="D175" s="202"/>
      <c r="E175" s="187"/>
      <c r="F175" s="187"/>
      <c r="G175" s="187"/>
      <c r="H175" s="187"/>
      <c r="I175" s="187"/>
      <c r="J175" s="187"/>
      <c r="K175" s="187"/>
      <c r="L175" s="204"/>
    </row>
    <row r="176" spans="1:12" ht="15">
      <c r="A176" s="1427"/>
      <c r="B176" s="202"/>
      <c r="C176" s="202"/>
      <c r="D176" s="202"/>
      <c r="E176" s="187"/>
      <c r="F176" s="187"/>
      <c r="G176" s="187"/>
      <c r="H176" s="187"/>
      <c r="I176" s="187"/>
      <c r="J176" s="187"/>
      <c r="K176" s="187"/>
      <c r="L176" s="204"/>
    </row>
    <row r="177" spans="1:12" ht="15">
      <c r="A177" s="1427"/>
      <c r="B177" s="202"/>
      <c r="C177" s="202"/>
      <c r="D177" s="202"/>
      <c r="E177" s="187"/>
      <c r="F177" s="187"/>
      <c r="G177" s="187"/>
      <c r="H177" s="187"/>
      <c r="I177" s="187"/>
      <c r="J177" s="187"/>
      <c r="K177" s="187"/>
      <c r="L177" s="204"/>
    </row>
    <row r="178" spans="1:12" ht="15">
      <c r="A178" s="1427"/>
      <c r="B178" s="202"/>
      <c r="C178" s="202"/>
      <c r="D178" s="202"/>
      <c r="E178" s="187"/>
      <c r="F178" s="187"/>
      <c r="G178" s="187"/>
      <c r="H178" s="187"/>
      <c r="I178" s="187"/>
      <c r="J178" s="187"/>
      <c r="K178" s="187"/>
      <c r="L178" s="204"/>
    </row>
    <row r="179" spans="1:12" ht="15">
      <c r="A179" s="1427"/>
      <c r="B179" s="202"/>
      <c r="C179" s="202"/>
      <c r="D179" s="202"/>
      <c r="E179" s="187"/>
      <c r="F179" s="187"/>
      <c r="G179" s="187"/>
      <c r="H179" s="187"/>
      <c r="I179" s="187"/>
      <c r="J179" s="187"/>
      <c r="K179" s="187"/>
      <c r="L179" s="204"/>
    </row>
    <row r="180" spans="1:12" ht="15">
      <c r="A180" s="1427"/>
      <c r="B180" s="202"/>
      <c r="C180" s="202"/>
      <c r="D180" s="202"/>
      <c r="E180" s="187"/>
      <c r="F180" s="187"/>
      <c r="G180" s="187"/>
      <c r="H180" s="187"/>
      <c r="I180" s="187"/>
      <c r="J180" s="187"/>
      <c r="K180" s="187"/>
      <c r="L180" s="204"/>
    </row>
    <row r="181" spans="1:12" ht="15">
      <c r="A181" s="1427"/>
      <c r="B181" s="202"/>
      <c r="C181" s="202"/>
      <c r="D181" s="202"/>
      <c r="E181" s="187"/>
      <c r="F181" s="187"/>
      <c r="G181" s="187"/>
      <c r="H181" s="187"/>
      <c r="I181" s="187"/>
      <c r="J181" s="187"/>
      <c r="K181" s="187"/>
      <c r="L181" s="204"/>
    </row>
    <row r="182" spans="1:12" ht="15">
      <c r="A182" s="1427"/>
      <c r="B182" s="202"/>
      <c r="C182" s="202"/>
      <c r="D182" s="202"/>
      <c r="E182" s="187"/>
      <c r="F182" s="187"/>
      <c r="G182" s="187"/>
      <c r="H182" s="187"/>
      <c r="I182" s="187"/>
      <c r="J182" s="187"/>
      <c r="K182" s="187"/>
      <c r="L182" s="204"/>
    </row>
    <row r="183" spans="1:12" ht="15">
      <c r="A183" s="1427"/>
      <c r="B183" s="202"/>
      <c r="C183" s="202"/>
      <c r="D183" s="202"/>
      <c r="E183" s="187"/>
      <c r="F183" s="187"/>
      <c r="G183" s="187"/>
      <c r="H183" s="187"/>
      <c r="I183" s="187"/>
      <c r="J183" s="187"/>
      <c r="K183" s="187"/>
      <c r="L183" s="204"/>
    </row>
    <row r="184" spans="1:12" ht="15">
      <c r="A184" s="1427"/>
      <c r="B184" s="202"/>
      <c r="C184" s="202"/>
      <c r="D184" s="202"/>
      <c r="E184" s="187"/>
      <c r="F184" s="187"/>
      <c r="G184" s="187"/>
      <c r="H184" s="187"/>
      <c r="I184" s="187"/>
      <c r="J184" s="187"/>
      <c r="K184" s="187"/>
      <c r="L184" s="204"/>
    </row>
  </sheetData>
  <sheetProtection selectLockedCells="1" selectUnlockedCells="1"/>
  <mergeCells count="9">
    <mergeCell ref="E8:E10"/>
    <mergeCell ref="B56:D56"/>
    <mergeCell ref="L8:L10"/>
    <mergeCell ref="I9:K9"/>
    <mergeCell ref="A6:K6"/>
    <mergeCell ref="A8:A10"/>
    <mergeCell ref="B8:B10"/>
    <mergeCell ref="C8:C10"/>
    <mergeCell ref="D8:D10"/>
  </mergeCells>
  <printOptions horizontalCentered="1"/>
  <pageMargins left="0.5511811023622047" right="0.5511811023622047" top="0.7874015748031497" bottom="0.7086614173228347" header="0.5118110236220472" footer="0.5118110236220472"/>
  <pageSetup fitToHeight="1" fitToWidth="1" horizontalDpi="600" verticalDpi="600" orientation="landscape" paperSize="9" scale="6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90" zoomScaleSheetLayoutView="90" zoomScalePageLayoutView="0" workbookViewId="0" topLeftCell="A67">
      <selection activeCell="F72" sqref="F72"/>
    </sheetView>
  </sheetViews>
  <sheetFormatPr defaultColWidth="8.57421875" defaultRowHeight="12.75"/>
  <cols>
    <col min="1" max="3" width="8.57421875" style="0" customWidth="1"/>
    <col min="4" max="4" width="36.421875" style="0" customWidth="1"/>
    <col min="5" max="5" width="13.7109375" style="0" customWidth="1"/>
    <col min="6" max="6" width="17.140625" style="0" customWidth="1"/>
    <col min="7" max="8" width="13.7109375" style="0" customWidth="1"/>
    <col min="9" max="9" width="14.8515625" style="0" customWidth="1"/>
    <col min="10" max="10" width="12.00390625" style="0" customWidth="1"/>
    <col min="11" max="12" width="8.57421875" style="0" customWidth="1"/>
    <col min="13" max="13" width="25.7109375" style="0" customWidth="1"/>
  </cols>
  <sheetData>
    <row r="1" spans="1:18" ht="15">
      <c r="A1" s="764"/>
      <c r="B1" s="764"/>
      <c r="C1" s="764"/>
      <c r="D1" s="764"/>
      <c r="E1" s="764"/>
      <c r="F1" s="764"/>
      <c r="G1" s="764"/>
      <c r="H1" s="764"/>
      <c r="I1" s="764"/>
      <c r="J1" s="764"/>
      <c r="K1" s="765" t="s">
        <v>228</v>
      </c>
      <c r="L1" s="764"/>
      <c r="M1" s="766"/>
      <c r="N1" s="764"/>
      <c r="O1" s="764"/>
      <c r="P1" s="764"/>
      <c r="Q1" s="764"/>
      <c r="R1" s="764"/>
    </row>
    <row r="2" spans="1:18" ht="14.25">
      <c r="A2" s="764"/>
      <c r="B2" s="764"/>
      <c r="C2" s="764"/>
      <c r="D2" s="764"/>
      <c r="E2" s="764"/>
      <c r="F2" s="764"/>
      <c r="G2" s="764"/>
      <c r="H2" s="764"/>
      <c r="I2" s="764"/>
      <c r="J2" s="764"/>
      <c r="K2" s="766" t="s">
        <v>819</v>
      </c>
      <c r="L2" s="766"/>
      <c r="M2" s="766"/>
      <c r="N2" s="764"/>
      <c r="O2" s="764"/>
      <c r="P2" s="764"/>
      <c r="Q2" s="764"/>
      <c r="R2" s="764"/>
    </row>
    <row r="3" spans="1:18" ht="14.25">
      <c r="A3" s="764"/>
      <c r="B3" s="764"/>
      <c r="C3" s="764"/>
      <c r="D3" s="764"/>
      <c r="E3" s="764"/>
      <c r="F3" s="764"/>
      <c r="G3" s="764"/>
      <c r="H3" s="764"/>
      <c r="I3" s="764"/>
      <c r="J3" s="764"/>
      <c r="K3" s="767" t="s">
        <v>804</v>
      </c>
      <c r="L3" s="766"/>
      <c r="M3" s="766"/>
      <c r="N3" s="764"/>
      <c r="O3" s="764"/>
      <c r="P3" s="764"/>
      <c r="Q3" s="764"/>
      <c r="R3" s="764"/>
    </row>
    <row r="4" spans="1:18" ht="14.25">
      <c r="A4" s="764"/>
      <c r="B4" s="764"/>
      <c r="C4" s="764"/>
      <c r="D4" s="764"/>
      <c r="E4" s="764"/>
      <c r="F4" s="764"/>
      <c r="G4" s="764"/>
      <c r="H4" s="764"/>
      <c r="I4" s="764"/>
      <c r="J4" s="764"/>
      <c r="K4" s="767"/>
      <c r="L4" s="764"/>
      <c r="M4" s="766"/>
      <c r="N4" s="764"/>
      <c r="O4" s="764"/>
      <c r="P4" s="764"/>
      <c r="Q4" s="764"/>
      <c r="R4" s="764"/>
    </row>
    <row r="5" spans="1:18" ht="15">
      <c r="A5" s="764"/>
      <c r="B5" s="764"/>
      <c r="C5" s="764"/>
      <c r="D5" s="764"/>
      <c r="E5" s="764"/>
      <c r="F5" s="764"/>
      <c r="G5" s="764"/>
      <c r="H5" s="764"/>
      <c r="I5" s="764"/>
      <c r="J5" s="764"/>
      <c r="K5" s="768"/>
      <c r="L5" s="764"/>
      <c r="M5" s="766"/>
      <c r="N5" s="764"/>
      <c r="O5" s="764"/>
      <c r="P5" s="764"/>
      <c r="Q5" s="764"/>
      <c r="R5" s="764"/>
    </row>
    <row r="6" spans="1:18" ht="29.25" customHeight="1">
      <c r="A6" s="764"/>
      <c r="B6" s="1627" t="s">
        <v>844</v>
      </c>
      <c r="C6" s="1627"/>
      <c r="D6" s="1627"/>
      <c r="E6" s="1627"/>
      <c r="F6" s="1627"/>
      <c r="G6" s="1627"/>
      <c r="H6" s="1627"/>
      <c r="I6" s="1627"/>
      <c r="J6" s="769"/>
      <c r="K6" s="770"/>
      <c r="L6" s="770"/>
      <c r="M6" s="764"/>
      <c r="N6" s="764"/>
      <c r="O6" s="764"/>
      <c r="P6" s="764"/>
      <c r="Q6" s="764"/>
      <c r="R6" s="764"/>
    </row>
    <row r="7" spans="1:18" ht="15" thickBot="1">
      <c r="A7" s="764"/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</row>
    <row r="8" spans="1:18" ht="51.75" customHeight="1" thickBot="1">
      <c r="A8" s="771" t="s">
        <v>170</v>
      </c>
      <c r="B8" s="772" t="s">
        <v>229</v>
      </c>
      <c r="C8" s="772" t="s">
        <v>39</v>
      </c>
      <c r="D8" s="772" t="s">
        <v>2</v>
      </c>
      <c r="E8" s="772" t="s">
        <v>41</v>
      </c>
      <c r="F8" s="1634" t="s">
        <v>175</v>
      </c>
      <c r="G8" s="1628" t="s">
        <v>230</v>
      </c>
      <c r="H8" s="1628"/>
      <c r="I8" s="1629" t="s">
        <v>845</v>
      </c>
      <c r="J8" s="773" t="s">
        <v>231</v>
      </c>
      <c r="K8" s="1630" t="s">
        <v>232</v>
      </c>
      <c r="L8" s="1630"/>
      <c r="M8" s="1630"/>
      <c r="N8" s="774"/>
      <c r="O8" s="774"/>
      <c r="P8" s="774"/>
      <c r="Q8" s="774"/>
      <c r="R8" s="774"/>
    </row>
    <row r="9" spans="1:18" ht="12.75">
      <c r="A9" s="775"/>
      <c r="B9" s="776"/>
      <c r="C9" s="776"/>
      <c r="D9" s="776"/>
      <c r="E9" s="776"/>
      <c r="F9" s="1634"/>
      <c r="G9" s="777" t="s">
        <v>233</v>
      </c>
      <c r="H9" s="777" t="s">
        <v>234</v>
      </c>
      <c r="I9" s="1629"/>
      <c r="J9" s="778" t="s">
        <v>235</v>
      </c>
      <c r="K9" s="1630"/>
      <c r="L9" s="1630"/>
      <c r="M9" s="1630"/>
      <c r="N9" s="779"/>
      <c r="O9" s="779"/>
      <c r="P9" s="779"/>
      <c r="Q9" s="779"/>
      <c r="R9" s="779"/>
    </row>
    <row r="10" spans="1:18" ht="12.75">
      <c r="A10" s="780">
        <v>1</v>
      </c>
      <c r="B10" s="781">
        <v>2</v>
      </c>
      <c r="C10" s="781">
        <v>3</v>
      </c>
      <c r="D10" s="781">
        <v>4</v>
      </c>
      <c r="E10" s="781">
        <v>5</v>
      </c>
      <c r="F10" s="781">
        <v>6</v>
      </c>
      <c r="G10" s="782">
        <v>7</v>
      </c>
      <c r="H10" s="782">
        <v>8</v>
      </c>
      <c r="I10" s="782">
        <v>9</v>
      </c>
      <c r="J10" s="782">
        <v>10</v>
      </c>
      <c r="K10" s="1631">
        <v>11</v>
      </c>
      <c r="L10" s="1631"/>
      <c r="M10" s="1631"/>
      <c r="N10" s="774"/>
      <c r="O10" s="774"/>
      <c r="P10" s="783"/>
      <c r="Q10" s="783"/>
      <c r="R10" s="783"/>
    </row>
    <row r="11" spans="1:18" ht="14.25">
      <c r="A11" s="784"/>
      <c r="B11" s="779"/>
      <c r="C11" s="779"/>
      <c r="D11" s="779"/>
      <c r="E11" s="785"/>
      <c r="F11" s="786"/>
      <c r="G11" s="787"/>
      <c r="H11" s="787"/>
      <c r="I11" s="785"/>
      <c r="J11" s="787"/>
      <c r="K11" s="779"/>
      <c r="L11" s="779"/>
      <c r="M11" s="788"/>
      <c r="N11" s="764"/>
      <c r="O11" s="764"/>
      <c r="P11" s="779"/>
      <c r="Q11" s="779"/>
      <c r="R11" s="779"/>
    </row>
    <row r="12" spans="1:18" ht="12.75">
      <c r="A12" s="1637" t="s">
        <v>236</v>
      </c>
      <c r="B12" s="1637"/>
      <c r="C12" s="1637"/>
      <c r="D12" s="1637"/>
      <c r="E12" s="789">
        <f>E13+E14</f>
        <v>4127263.5</v>
      </c>
      <c r="F12" s="789">
        <f>F13+F14</f>
        <v>4771302.5</v>
      </c>
      <c r="G12" s="790">
        <f>G13+G14</f>
        <v>3113427</v>
      </c>
      <c r="H12" s="790">
        <f>H13+H14</f>
        <v>1657875.5</v>
      </c>
      <c r="I12" s="789">
        <f>I13+I14</f>
        <v>4652435.37</v>
      </c>
      <c r="J12" s="831">
        <f>I12/F12*100</f>
        <v>97.50870689921672</v>
      </c>
      <c r="K12" s="792"/>
      <c r="L12" s="793"/>
      <c r="M12" s="794"/>
      <c r="N12" s="795"/>
      <c r="O12" s="795"/>
      <c r="P12" s="795"/>
      <c r="Q12" s="795"/>
      <c r="R12" s="795"/>
    </row>
    <row r="13" spans="1:18" ht="12.75" customHeight="1">
      <c r="A13" s="796" t="s">
        <v>237</v>
      </c>
      <c r="B13" s="797"/>
      <c r="C13" s="797"/>
      <c r="D13" s="798"/>
      <c r="E13" s="799">
        <f>E16+E33</f>
        <v>3603310.5</v>
      </c>
      <c r="F13" s="799">
        <f>F16+F33</f>
        <v>3709302.5</v>
      </c>
      <c r="G13" s="800">
        <f>G16+G33</f>
        <v>3113427</v>
      </c>
      <c r="H13" s="800">
        <f>H16+H33</f>
        <v>595875.5</v>
      </c>
      <c r="I13" s="799">
        <f>I16+I33</f>
        <v>3698156.0300000003</v>
      </c>
      <c r="J13" s="791">
        <f>I13/F13*100</f>
        <v>99.69949956898905</v>
      </c>
      <c r="K13" s="801"/>
      <c r="L13" s="802"/>
      <c r="M13" s="803"/>
      <c r="N13" s="802"/>
      <c r="O13" s="802"/>
      <c r="P13" s="802"/>
      <c r="Q13" s="802"/>
      <c r="R13" s="802"/>
    </row>
    <row r="14" spans="1:18" ht="13.5">
      <c r="A14" s="804" t="s">
        <v>238</v>
      </c>
      <c r="B14" s="805"/>
      <c r="C14" s="805"/>
      <c r="D14" s="806"/>
      <c r="E14" s="807">
        <f>E25+E38</f>
        <v>523953</v>
      </c>
      <c r="F14" s="807">
        <f>F25+F38</f>
        <v>1062000</v>
      </c>
      <c r="G14" s="808">
        <f>G25+G38</f>
        <v>0</v>
      </c>
      <c r="H14" s="808">
        <f>H25+H38</f>
        <v>1062000</v>
      </c>
      <c r="I14" s="807">
        <f>I25+I38</f>
        <v>954279.34</v>
      </c>
      <c r="J14" s="1134">
        <f>I14/F14*100</f>
        <v>89.85681167608286</v>
      </c>
      <c r="K14" s="805"/>
      <c r="L14" s="805"/>
      <c r="M14" s="809"/>
      <c r="N14" s="802"/>
      <c r="O14" s="802"/>
      <c r="P14" s="802"/>
      <c r="Q14" s="802"/>
      <c r="R14" s="802"/>
    </row>
    <row r="15" spans="1:18" ht="12.75">
      <c r="A15" s="810" t="s">
        <v>239</v>
      </c>
      <c r="B15" s="811"/>
      <c r="C15" s="811"/>
      <c r="D15" s="811"/>
      <c r="E15" s="812">
        <f>E16+E25</f>
        <v>3741683.5</v>
      </c>
      <c r="F15" s="812">
        <f>F16+F25</f>
        <v>4399683.5</v>
      </c>
      <c r="G15" s="813">
        <f>G16+G25</f>
        <v>3113427</v>
      </c>
      <c r="H15" s="813">
        <f>H16+H25</f>
        <v>1286256.5</v>
      </c>
      <c r="I15" s="812">
        <f>I16+I25</f>
        <v>4283361.25</v>
      </c>
      <c r="J15" s="831">
        <f>I15/F15*100</f>
        <v>97.35612232107151</v>
      </c>
      <c r="K15" s="814"/>
      <c r="L15" s="814"/>
      <c r="M15" s="815"/>
      <c r="N15" s="816"/>
      <c r="O15" s="816"/>
      <c r="P15" s="816"/>
      <c r="Q15" s="816"/>
      <c r="R15" s="816"/>
    </row>
    <row r="16" spans="1:18" ht="15">
      <c r="A16" s="817" t="s">
        <v>240</v>
      </c>
      <c r="B16" s="818"/>
      <c r="C16" s="818"/>
      <c r="D16" s="819"/>
      <c r="E16" s="820">
        <f>E17+E18+E19+E20+E21+E22+E23+E24</f>
        <v>3569683.5</v>
      </c>
      <c r="F16" s="820">
        <f>F17+F18+F19+F20+F21+F22+F23+F24</f>
        <v>3647683.5</v>
      </c>
      <c r="G16" s="820">
        <f>G17+G18+G19+G20+G21+G22+G23+G24</f>
        <v>3113427</v>
      </c>
      <c r="H16" s="820">
        <f>H17+H18+H19+H20+H21+H22+H23+H24</f>
        <v>534256.5</v>
      </c>
      <c r="I16" s="820">
        <f>I17+I18+I19+I20+I21+I22+I23+I24</f>
        <v>3637224.93</v>
      </c>
      <c r="J16" s="831">
        <f>I16/F16*100</f>
        <v>99.71328186779364</v>
      </c>
      <c r="K16" s="821"/>
      <c r="L16" s="821"/>
      <c r="M16" s="822"/>
      <c r="N16" s="765"/>
      <c r="O16" s="779"/>
      <c r="P16" s="766"/>
      <c r="Q16" s="821"/>
      <c r="R16" s="821"/>
    </row>
    <row r="17" spans="1:16" ht="45" customHeight="1">
      <c r="A17" s="823">
        <v>851</v>
      </c>
      <c r="B17" s="824">
        <v>85154</v>
      </c>
      <c r="C17" s="824">
        <v>2800</v>
      </c>
      <c r="D17" s="824" t="s">
        <v>241</v>
      </c>
      <c r="E17" s="825">
        <v>40000</v>
      </c>
      <c r="F17" s="825">
        <v>40000</v>
      </c>
      <c r="G17" s="826">
        <v>0</v>
      </c>
      <c r="H17" s="826">
        <f>F17</f>
        <v>40000</v>
      </c>
      <c r="I17" s="825">
        <v>40000</v>
      </c>
      <c r="J17" s="827">
        <f>I17/F17</f>
        <v>1</v>
      </c>
      <c r="K17" s="1635" t="s">
        <v>500</v>
      </c>
      <c r="L17" s="1636"/>
      <c r="M17" s="1611"/>
      <c r="N17" s="765"/>
      <c r="O17" s="764"/>
      <c r="P17" s="766"/>
    </row>
    <row r="18" spans="1:16" ht="15" customHeight="1">
      <c r="A18" s="823">
        <v>900</v>
      </c>
      <c r="B18" s="824">
        <v>90095</v>
      </c>
      <c r="C18" s="824">
        <v>2480</v>
      </c>
      <c r="D18" s="824" t="s">
        <v>241</v>
      </c>
      <c r="E18" s="825">
        <v>64800</v>
      </c>
      <c r="F18" s="825">
        <v>64800</v>
      </c>
      <c r="G18" s="826">
        <f>F18</f>
        <v>64800</v>
      </c>
      <c r="H18" s="826">
        <v>0</v>
      </c>
      <c r="I18" s="825">
        <v>64800</v>
      </c>
      <c r="J18" s="826">
        <f>I18/G18*100</f>
        <v>100</v>
      </c>
      <c r="K18" s="1632"/>
      <c r="L18" s="1632"/>
      <c r="M18" s="1633"/>
      <c r="N18" s="765"/>
      <c r="O18" s="764"/>
      <c r="P18" s="766"/>
    </row>
    <row r="19" spans="1:16" ht="58.5" customHeight="1">
      <c r="A19" s="823">
        <v>900</v>
      </c>
      <c r="B19" s="824">
        <v>90095</v>
      </c>
      <c r="C19" s="824">
        <v>2800</v>
      </c>
      <c r="D19" s="824" t="s">
        <v>241</v>
      </c>
      <c r="E19" s="825">
        <v>69377.96</v>
      </c>
      <c r="F19" s="825">
        <v>69377.96</v>
      </c>
      <c r="G19" s="826">
        <v>0</v>
      </c>
      <c r="H19" s="826">
        <f>F19</f>
        <v>69377.96</v>
      </c>
      <c r="I19" s="825">
        <v>68298.48</v>
      </c>
      <c r="J19" s="826">
        <f>I19/H19*100</f>
        <v>98.44405917960111</v>
      </c>
      <c r="K19" s="1611" t="s">
        <v>846</v>
      </c>
      <c r="L19" s="1611"/>
      <c r="M19" s="1611"/>
      <c r="N19" s="765"/>
      <c r="O19" s="764"/>
      <c r="P19" s="766"/>
    </row>
    <row r="20" spans="1:16" ht="15">
      <c r="A20" s="828">
        <v>921</v>
      </c>
      <c r="B20" s="829">
        <v>92109</v>
      </c>
      <c r="C20" s="829">
        <v>2480</v>
      </c>
      <c r="D20" s="829" t="s">
        <v>241</v>
      </c>
      <c r="E20" s="830">
        <v>1503698</v>
      </c>
      <c r="F20" s="830">
        <v>1583698</v>
      </c>
      <c r="G20" s="831">
        <f>F20</f>
        <v>1583698</v>
      </c>
      <c r="H20" s="831">
        <v>0</v>
      </c>
      <c r="I20" s="830">
        <v>1583698</v>
      </c>
      <c r="J20" s="831">
        <f>I20/G20*100</f>
        <v>100</v>
      </c>
      <c r="K20" s="1612"/>
      <c r="L20" s="1612"/>
      <c r="M20" s="1612"/>
      <c r="N20" s="765"/>
      <c r="O20" s="764"/>
      <c r="P20" s="766"/>
    </row>
    <row r="21" spans="1:16" ht="153" customHeight="1">
      <c r="A21" s="823">
        <v>921</v>
      </c>
      <c r="B21" s="824">
        <v>92109</v>
      </c>
      <c r="C21" s="824">
        <v>2800</v>
      </c>
      <c r="D21" s="824" t="s">
        <v>241</v>
      </c>
      <c r="E21" s="825">
        <v>339933</v>
      </c>
      <c r="F21" s="825">
        <v>339933</v>
      </c>
      <c r="G21" s="826">
        <v>0</v>
      </c>
      <c r="H21" s="826">
        <f>F21</f>
        <v>339933</v>
      </c>
      <c r="I21" s="825">
        <v>333766.04</v>
      </c>
      <c r="J21" s="826">
        <f aca="true" t="shared" si="0" ref="J21:J30">I21/F21*100</f>
        <v>98.1858307372335</v>
      </c>
      <c r="K21" s="1611" t="s">
        <v>847</v>
      </c>
      <c r="L21" s="1611"/>
      <c r="M21" s="1611"/>
      <c r="N21" s="765"/>
      <c r="O21" s="764"/>
      <c r="P21" s="766"/>
    </row>
    <row r="22" spans="1:16" ht="15">
      <c r="A22" s="828">
        <v>921</v>
      </c>
      <c r="B22" s="829">
        <v>92116</v>
      </c>
      <c r="C22" s="829">
        <v>2480</v>
      </c>
      <c r="D22" s="829" t="s">
        <v>242</v>
      </c>
      <c r="E22" s="830">
        <v>260612</v>
      </c>
      <c r="F22" s="830">
        <v>260612</v>
      </c>
      <c r="G22" s="831">
        <f>F22</f>
        <v>260612</v>
      </c>
      <c r="H22" s="831">
        <v>0</v>
      </c>
      <c r="I22" s="830">
        <v>260612</v>
      </c>
      <c r="J22" s="831">
        <f t="shared" si="0"/>
        <v>100</v>
      </c>
      <c r="K22" s="1612"/>
      <c r="L22" s="1612"/>
      <c r="M22" s="1612"/>
      <c r="N22" s="765"/>
      <c r="O22" s="764"/>
      <c r="P22" s="766"/>
    </row>
    <row r="23" spans="1:16" ht="15">
      <c r="A23" s="828">
        <v>926</v>
      </c>
      <c r="B23" s="829">
        <v>92601</v>
      </c>
      <c r="C23" s="829">
        <v>2480</v>
      </c>
      <c r="D23" s="829" t="s">
        <v>241</v>
      </c>
      <c r="E23" s="830">
        <v>1204317</v>
      </c>
      <c r="F23" s="830">
        <v>1204317</v>
      </c>
      <c r="G23" s="831">
        <f>F23</f>
        <v>1204317</v>
      </c>
      <c r="H23" s="831">
        <v>0</v>
      </c>
      <c r="I23" s="830">
        <v>1204317</v>
      </c>
      <c r="J23" s="831">
        <f t="shared" si="0"/>
        <v>100</v>
      </c>
      <c r="K23" s="1612"/>
      <c r="L23" s="1612"/>
      <c r="M23" s="1612"/>
      <c r="N23" s="765"/>
      <c r="O23" s="764"/>
      <c r="P23" s="766"/>
    </row>
    <row r="24" spans="1:16" ht="87.75" customHeight="1">
      <c r="A24" s="823">
        <v>926</v>
      </c>
      <c r="B24" s="824">
        <v>92601</v>
      </c>
      <c r="C24" s="824">
        <v>2800</v>
      </c>
      <c r="D24" s="824" t="s">
        <v>241</v>
      </c>
      <c r="E24" s="825">
        <v>86945.54</v>
      </c>
      <c r="F24" s="825">
        <v>84945.54</v>
      </c>
      <c r="G24" s="826">
        <v>0</v>
      </c>
      <c r="H24" s="826">
        <f>F24</f>
        <v>84945.54</v>
      </c>
      <c r="I24" s="825">
        <v>81733.41</v>
      </c>
      <c r="J24" s="826">
        <f t="shared" si="0"/>
        <v>96.21860076467817</v>
      </c>
      <c r="K24" s="1611" t="s">
        <v>848</v>
      </c>
      <c r="L24" s="1611"/>
      <c r="M24" s="1611"/>
      <c r="N24" s="768"/>
      <c r="O24" s="764"/>
      <c r="P24" s="766"/>
    </row>
    <row r="25" spans="1:16" ht="12.75">
      <c r="A25" s="832" t="s">
        <v>243</v>
      </c>
      <c r="B25" s="833"/>
      <c r="C25" s="833"/>
      <c r="D25" s="833"/>
      <c r="E25" s="834">
        <f>E26+E27+E30+E28+E29</f>
        <v>172000</v>
      </c>
      <c r="F25" s="834">
        <f>F26+F27+F30+F28+F29</f>
        <v>752000</v>
      </c>
      <c r="G25" s="834">
        <f>G26+G27+G30+G28+G29</f>
        <v>0</v>
      </c>
      <c r="H25" s="834">
        <f>H26+H27+H30+H28+H29</f>
        <v>752000</v>
      </c>
      <c r="I25" s="834">
        <f>I26+I27+I30+I28+I29</f>
        <v>646136.32</v>
      </c>
      <c r="J25" s="834">
        <v>0</v>
      </c>
      <c r="K25" s="833"/>
      <c r="L25" s="833"/>
      <c r="M25" s="835"/>
      <c r="N25" s="821"/>
      <c r="O25" s="821"/>
      <c r="P25" s="821"/>
    </row>
    <row r="26" spans="1:16" ht="65.25" customHeight="1" hidden="1">
      <c r="A26" s="823">
        <v>900</v>
      </c>
      <c r="B26" s="824">
        <v>90095</v>
      </c>
      <c r="C26" s="824">
        <v>6220</v>
      </c>
      <c r="D26" s="824" t="s">
        <v>241</v>
      </c>
      <c r="E26" s="825">
        <v>0</v>
      </c>
      <c r="F26" s="825">
        <v>0</v>
      </c>
      <c r="G26" s="826">
        <v>0</v>
      </c>
      <c r="H26" s="826">
        <f>F26</f>
        <v>0</v>
      </c>
      <c r="I26" s="825">
        <v>0</v>
      </c>
      <c r="J26" s="826" t="e">
        <f t="shared" si="0"/>
        <v>#DIV/0!</v>
      </c>
      <c r="K26" s="1608" t="s">
        <v>576</v>
      </c>
      <c r="L26" s="1608"/>
      <c r="M26" s="1608"/>
      <c r="N26" s="764"/>
      <c r="O26" s="764"/>
      <c r="P26" s="764"/>
    </row>
    <row r="27" spans="1:16" ht="51.75" customHeight="1">
      <c r="A27" s="823">
        <v>921</v>
      </c>
      <c r="B27" s="824">
        <v>92109</v>
      </c>
      <c r="C27" s="824">
        <v>6220</v>
      </c>
      <c r="D27" s="824" t="s">
        <v>241</v>
      </c>
      <c r="E27" s="825">
        <v>12000</v>
      </c>
      <c r="F27" s="825">
        <v>12000</v>
      </c>
      <c r="G27" s="826"/>
      <c r="H27" s="826">
        <f>F27</f>
        <v>12000</v>
      </c>
      <c r="I27" s="825">
        <v>11971.63</v>
      </c>
      <c r="J27" s="826">
        <f t="shared" si="0"/>
        <v>99.76358333333333</v>
      </c>
      <c r="K27" s="1608" t="s">
        <v>852</v>
      </c>
      <c r="L27" s="1608"/>
      <c r="M27" s="1608"/>
      <c r="N27" s="764"/>
      <c r="O27" s="764"/>
      <c r="P27" s="764"/>
    </row>
    <row r="28" spans="1:16" ht="45" customHeight="1">
      <c r="A28" s="823">
        <v>921</v>
      </c>
      <c r="B28" s="824">
        <v>92109</v>
      </c>
      <c r="C28" s="824">
        <v>6220</v>
      </c>
      <c r="D28" s="824" t="s">
        <v>241</v>
      </c>
      <c r="E28" s="825">
        <v>150000</v>
      </c>
      <c r="F28" s="825">
        <v>700000</v>
      </c>
      <c r="G28" s="826"/>
      <c r="H28" s="826">
        <f>F28</f>
        <v>700000</v>
      </c>
      <c r="I28" s="825">
        <v>624164.69</v>
      </c>
      <c r="J28" s="826">
        <f t="shared" si="0"/>
        <v>89.16638428571427</v>
      </c>
      <c r="K28" s="1624" t="s">
        <v>851</v>
      </c>
      <c r="L28" s="1625"/>
      <c r="M28" s="1626"/>
      <c r="N28" s="764"/>
      <c r="O28" s="764"/>
      <c r="P28" s="764"/>
    </row>
    <row r="29" spans="1:16" ht="45" customHeight="1">
      <c r="A29" s="823">
        <v>921</v>
      </c>
      <c r="B29" s="824">
        <v>92109</v>
      </c>
      <c r="C29" s="824">
        <v>6220</v>
      </c>
      <c r="D29" s="824" t="s">
        <v>241</v>
      </c>
      <c r="E29" s="825">
        <v>0</v>
      </c>
      <c r="F29" s="825">
        <v>30000</v>
      </c>
      <c r="G29" s="826"/>
      <c r="H29" s="826">
        <f>F29</f>
        <v>30000</v>
      </c>
      <c r="I29" s="825">
        <v>0</v>
      </c>
      <c r="J29" s="826">
        <f t="shared" si="0"/>
        <v>0</v>
      </c>
      <c r="K29" s="1624" t="s">
        <v>850</v>
      </c>
      <c r="L29" s="1625"/>
      <c r="M29" s="1626"/>
      <c r="N29" s="764"/>
      <c r="O29" s="764"/>
      <c r="P29" s="764"/>
    </row>
    <row r="30" spans="1:16" ht="42" customHeight="1">
      <c r="A30" s="836">
        <v>926</v>
      </c>
      <c r="B30" s="837">
        <v>92601</v>
      </c>
      <c r="C30" s="838">
        <v>6220</v>
      </c>
      <c r="D30" s="824" t="s">
        <v>241</v>
      </c>
      <c r="E30" s="825">
        <v>10000</v>
      </c>
      <c r="F30" s="825">
        <v>10000</v>
      </c>
      <c r="G30" s="826">
        <v>0</v>
      </c>
      <c r="H30" s="826">
        <f>F30</f>
        <v>10000</v>
      </c>
      <c r="I30" s="825">
        <v>10000</v>
      </c>
      <c r="J30" s="826">
        <f t="shared" si="0"/>
        <v>100</v>
      </c>
      <c r="K30" s="1608" t="s">
        <v>849</v>
      </c>
      <c r="L30" s="1608"/>
      <c r="M30" s="1608"/>
      <c r="N30" s="764"/>
      <c r="O30" s="764"/>
      <c r="P30" s="764"/>
    </row>
    <row r="31" spans="1:16" ht="14.25">
      <c r="A31" s="784"/>
      <c r="B31" s="779"/>
      <c r="C31" s="779"/>
      <c r="D31" s="779"/>
      <c r="E31" s="839"/>
      <c r="F31" s="839"/>
      <c r="G31" s="840"/>
      <c r="H31" s="840"/>
      <c r="I31" s="839"/>
      <c r="J31" s="840"/>
      <c r="K31" s="779"/>
      <c r="L31" s="779"/>
      <c r="M31" s="788"/>
      <c r="N31" s="764"/>
      <c r="O31" s="764"/>
      <c r="P31" s="764"/>
    </row>
    <row r="32" spans="1:16" ht="12.75">
      <c r="A32" s="810" t="s">
        <v>408</v>
      </c>
      <c r="B32" s="811"/>
      <c r="C32" s="811"/>
      <c r="D32" s="841"/>
      <c r="E32" s="812">
        <f>E33+E38</f>
        <v>385580</v>
      </c>
      <c r="F32" s="812">
        <f>F33+F38</f>
        <v>371619</v>
      </c>
      <c r="G32" s="812">
        <f>G33+G38</f>
        <v>0</v>
      </c>
      <c r="H32" s="812">
        <f>H33+H38</f>
        <v>371619</v>
      </c>
      <c r="I32" s="812">
        <f>I33+I38</f>
        <v>369074.12</v>
      </c>
      <c r="J32" s="831">
        <f aca="true" t="shared" si="1" ref="J32:J41">I32/F32*100</f>
        <v>99.31519109625718</v>
      </c>
      <c r="K32" s="811"/>
      <c r="L32" s="811"/>
      <c r="M32" s="842"/>
      <c r="N32" s="816"/>
      <c r="O32" s="816"/>
      <c r="P32" s="816"/>
    </row>
    <row r="33" spans="1:16" ht="12.75" customHeight="1">
      <c r="A33" s="843" t="s">
        <v>240</v>
      </c>
      <c r="B33" s="844"/>
      <c r="C33" s="844"/>
      <c r="D33" s="845"/>
      <c r="E33" s="820">
        <f>E34+E35+E37+E36</f>
        <v>33627</v>
      </c>
      <c r="F33" s="820">
        <f>F34+F35+F37+F36</f>
        <v>61619</v>
      </c>
      <c r="G33" s="820">
        <f>G34+G35+G37+G36</f>
        <v>0</v>
      </c>
      <c r="H33" s="820">
        <f>H34+H35+H37+H36</f>
        <v>61619</v>
      </c>
      <c r="I33" s="820">
        <f>I34+I35+I37+I36</f>
        <v>60931.1</v>
      </c>
      <c r="J33" s="831">
        <f t="shared" si="1"/>
        <v>98.8836235576689</v>
      </c>
      <c r="K33" s="846"/>
      <c r="L33" s="818"/>
      <c r="M33" s="847"/>
      <c r="N33" s="821"/>
      <c r="O33" s="821"/>
      <c r="P33" s="821"/>
    </row>
    <row r="34" spans="1:14" ht="27" customHeight="1">
      <c r="A34" s="823">
        <v>750</v>
      </c>
      <c r="B34" s="824">
        <v>75095</v>
      </c>
      <c r="C34" s="824">
        <v>2319</v>
      </c>
      <c r="D34" s="824" t="s">
        <v>311</v>
      </c>
      <c r="E34" s="825">
        <v>33627</v>
      </c>
      <c r="F34" s="825">
        <v>36619</v>
      </c>
      <c r="G34" s="826">
        <v>0</v>
      </c>
      <c r="H34" s="826">
        <f>F34</f>
        <v>36619</v>
      </c>
      <c r="I34" s="825">
        <v>35931.1</v>
      </c>
      <c r="J34" s="826">
        <f t="shared" si="1"/>
        <v>98.1214669980065</v>
      </c>
      <c r="K34" s="1608" t="s">
        <v>853</v>
      </c>
      <c r="L34" s="1608"/>
      <c r="M34" s="1608"/>
      <c r="N34" s="764"/>
    </row>
    <row r="35" spans="1:14" ht="33" customHeight="1">
      <c r="A35" s="823">
        <v>754</v>
      </c>
      <c r="B35" s="824">
        <v>75404</v>
      </c>
      <c r="C35" s="824">
        <v>2300</v>
      </c>
      <c r="D35" s="824" t="s">
        <v>310</v>
      </c>
      <c r="E35" s="825">
        <v>0</v>
      </c>
      <c r="F35" s="825">
        <v>6000</v>
      </c>
      <c r="G35" s="826">
        <v>0</v>
      </c>
      <c r="H35" s="826">
        <f>F35</f>
        <v>6000</v>
      </c>
      <c r="I35" s="825">
        <v>6000</v>
      </c>
      <c r="J35" s="826">
        <f t="shared" si="1"/>
        <v>100</v>
      </c>
      <c r="K35" s="1608" t="s">
        <v>856</v>
      </c>
      <c r="L35" s="1608"/>
      <c r="M35" s="1608"/>
      <c r="N35" s="779"/>
    </row>
    <row r="36" spans="1:14" ht="48.75" customHeight="1">
      <c r="A36" s="823">
        <v>754</v>
      </c>
      <c r="B36" s="824">
        <v>75411</v>
      </c>
      <c r="C36" s="824">
        <v>2710</v>
      </c>
      <c r="D36" s="824" t="s">
        <v>409</v>
      </c>
      <c r="E36" s="825">
        <v>0</v>
      </c>
      <c r="F36" s="825">
        <v>9000</v>
      </c>
      <c r="G36" s="826">
        <v>0</v>
      </c>
      <c r="H36" s="826">
        <f>F36</f>
        <v>9000</v>
      </c>
      <c r="I36" s="825">
        <v>9000</v>
      </c>
      <c r="J36" s="826">
        <f t="shared" si="1"/>
        <v>100</v>
      </c>
      <c r="K36" s="1624" t="s">
        <v>855</v>
      </c>
      <c r="L36" s="1625"/>
      <c r="M36" s="1626"/>
      <c r="N36" s="779"/>
    </row>
    <row r="37" spans="1:14" ht="76.5" customHeight="1">
      <c r="A37" s="823">
        <v>754</v>
      </c>
      <c r="B37" s="824">
        <v>75421</v>
      </c>
      <c r="C37" s="824">
        <v>2800</v>
      </c>
      <c r="D37" s="883" t="s">
        <v>684</v>
      </c>
      <c r="E37" s="825">
        <v>0</v>
      </c>
      <c r="F37" s="825">
        <v>10000</v>
      </c>
      <c r="G37" s="826">
        <v>0</v>
      </c>
      <c r="H37" s="826">
        <f>F37</f>
        <v>10000</v>
      </c>
      <c r="I37" s="825">
        <v>10000</v>
      </c>
      <c r="J37" s="826">
        <f t="shared" si="1"/>
        <v>100</v>
      </c>
      <c r="K37" s="1613" t="s">
        <v>854</v>
      </c>
      <c r="L37" s="1614"/>
      <c r="M37" s="1615"/>
      <c r="N37" s="779"/>
    </row>
    <row r="38" spans="1:14" ht="12.75">
      <c r="A38" s="848" t="s">
        <v>243</v>
      </c>
      <c r="B38" s="821"/>
      <c r="C38" s="821"/>
      <c r="D38" s="845"/>
      <c r="E38" s="849">
        <f>E39+E40+E41</f>
        <v>351953</v>
      </c>
      <c r="F38" s="849">
        <f>F39+F40+F41</f>
        <v>310000</v>
      </c>
      <c r="G38" s="849">
        <f>G39+G40+G41</f>
        <v>0</v>
      </c>
      <c r="H38" s="849">
        <f>H39+H40+H41</f>
        <v>310000</v>
      </c>
      <c r="I38" s="849">
        <f>I39+I40+I41</f>
        <v>308143.02</v>
      </c>
      <c r="J38" s="1134">
        <f t="shared" si="1"/>
        <v>99.4009741935484</v>
      </c>
      <c r="K38" s="850"/>
      <c r="L38" s="851"/>
      <c r="M38" s="852"/>
      <c r="N38" s="821"/>
    </row>
    <row r="39" spans="1:14" ht="42" customHeight="1">
      <c r="A39" s="853">
        <v>600</v>
      </c>
      <c r="B39" s="854">
        <v>60014</v>
      </c>
      <c r="C39" s="854">
        <v>6300</v>
      </c>
      <c r="D39" s="824" t="s">
        <v>409</v>
      </c>
      <c r="E39" s="825">
        <v>101953</v>
      </c>
      <c r="F39" s="825">
        <v>0</v>
      </c>
      <c r="G39" s="826">
        <v>0</v>
      </c>
      <c r="H39" s="826">
        <f>F39</f>
        <v>0</v>
      </c>
      <c r="I39" s="825">
        <v>0</v>
      </c>
      <c r="J39" s="826" t="s">
        <v>17</v>
      </c>
      <c r="K39" s="1608" t="s">
        <v>685</v>
      </c>
      <c r="L39" s="1608"/>
      <c r="M39" s="1608"/>
      <c r="N39" s="779"/>
    </row>
    <row r="40" spans="1:14" ht="26.25" customHeight="1">
      <c r="A40" s="823">
        <v>600</v>
      </c>
      <c r="B40" s="824">
        <v>60014</v>
      </c>
      <c r="C40" s="824">
        <v>6300</v>
      </c>
      <c r="D40" s="824" t="s">
        <v>409</v>
      </c>
      <c r="E40" s="825">
        <v>250000</v>
      </c>
      <c r="F40" s="825">
        <v>250000</v>
      </c>
      <c r="G40" s="826">
        <v>0</v>
      </c>
      <c r="H40" s="826">
        <v>250000</v>
      </c>
      <c r="I40" s="825">
        <v>249994.02</v>
      </c>
      <c r="J40" s="826">
        <f t="shared" si="1"/>
        <v>99.997608</v>
      </c>
      <c r="K40" s="1608" t="s">
        <v>382</v>
      </c>
      <c r="L40" s="1608"/>
      <c r="M40" s="1608"/>
      <c r="N40" s="779"/>
    </row>
    <row r="41" spans="1:14" ht="28.5" customHeight="1">
      <c r="A41" s="823">
        <v>754</v>
      </c>
      <c r="B41" s="824">
        <v>75404</v>
      </c>
      <c r="C41" s="824">
        <v>6170</v>
      </c>
      <c r="D41" s="824" t="s">
        <v>310</v>
      </c>
      <c r="E41" s="825">
        <v>0</v>
      </c>
      <c r="F41" s="825">
        <v>60000</v>
      </c>
      <c r="G41" s="826">
        <v>0</v>
      </c>
      <c r="H41" s="826">
        <f>F41</f>
        <v>60000</v>
      </c>
      <c r="I41" s="825">
        <v>58149</v>
      </c>
      <c r="J41" s="826">
        <f t="shared" si="1"/>
        <v>96.91499999999999</v>
      </c>
      <c r="K41" s="1613" t="s">
        <v>686</v>
      </c>
      <c r="L41" s="1614"/>
      <c r="M41" s="1615"/>
      <c r="N41" s="779"/>
    </row>
    <row r="42" spans="1:14" ht="14.25">
      <c r="A42" s="855"/>
      <c r="B42" s="856"/>
      <c r="C42" s="856"/>
      <c r="D42" s="856"/>
      <c r="E42" s="857"/>
      <c r="F42" s="858"/>
      <c r="G42" s="859"/>
      <c r="H42" s="859"/>
      <c r="I42" s="858"/>
      <c r="J42" s="859"/>
      <c r="K42" s="856"/>
      <c r="L42" s="856"/>
      <c r="M42" s="860"/>
      <c r="N42" s="764"/>
    </row>
    <row r="43" spans="1:14" ht="12.75">
      <c r="A43" s="861" t="s">
        <v>244</v>
      </c>
      <c r="B43" s="793"/>
      <c r="C43" s="793"/>
      <c r="D43" s="862"/>
      <c r="E43" s="789">
        <f>E44+E45</f>
        <v>2078611</v>
      </c>
      <c r="F43" s="789">
        <f>F44+F45</f>
        <v>2703479.59</v>
      </c>
      <c r="G43" s="789">
        <f>G44+G45</f>
        <v>658919</v>
      </c>
      <c r="H43" s="789">
        <f>H44+H45</f>
        <v>2044560.5899999999</v>
      </c>
      <c r="I43" s="789">
        <f>I44+I45</f>
        <v>2283769.3600000003</v>
      </c>
      <c r="J43" s="831">
        <f>I43/F43*100</f>
        <v>84.47518407194636</v>
      </c>
      <c r="K43" s="792"/>
      <c r="L43" s="793"/>
      <c r="M43" s="794"/>
      <c r="N43" s="795"/>
    </row>
    <row r="44" spans="1:14" ht="13.5">
      <c r="A44" s="863" t="s">
        <v>237</v>
      </c>
      <c r="B44" s="793"/>
      <c r="C44" s="793"/>
      <c r="D44" s="862"/>
      <c r="E44" s="789">
        <f>E47</f>
        <v>1526111</v>
      </c>
      <c r="F44" s="789">
        <f>F47</f>
        <v>1165079.59</v>
      </c>
      <c r="G44" s="789">
        <f>G47</f>
        <v>658919</v>
      </c>
      <c r="H44" s="789">
        <f>H47</f>
        <v>506160.58999999997</v>
      </c>
      <c r="I44" s="789">
        <f>I47</f>
        <v>1125781.53</v>
      </c>
      <c r="J44" s="831">
        <f>I44/F44*100</f>
        <v>96.62700640048118</v>
      </c>
      <c r="K44" s="792"/>
      <c r="L44" s="793"/>
      <c r="M44" s="794"/>
      <c r="N44" s="795"/>
    </row>
    <row r="45" spans="1:14" ht="13.5">
      <c r="A45" s="863" t="s">
        <v>238</v>
      </c>
      <c r="B45" s="864"/>
      <c r="C45" s="864"/>
      <c r="D45" s="865"/>
      <c r="E45" s="789">
        <f>E64</f>
        <v>552500</v>
      </c>
      <c r="F45" s="789">
        <f>F64</f>
        <v>1538400</v>
      </c>
      <c r="G45" s="789">
        <f>G64</f>
        <v>0</v>
      </c>
      <c r="H45" s="789">
        <f>H64</f>
        <v>1538400</v>
      </c>
      <c r="I45" s="789">
        <f>I64</f>
        <v>1157987.83</v>
      </c>
      <c r="J45" s="831">
        <f aca="true" t="shared" si="2" ref="J45:J71">I45/F45*100</f>
        <v>75.27221983879355</v>
      </c>
      <c r="K45" s="866"/>
      <c r="L45" s="864"/>
      <c r="M45" s="867"/>
      <c r="N45" s="802"/>
    </row>
    <row r="46" spans="1:14" ht="14.25">
      <c r="A46" s="810" t="s">
        <v>245</v>
      </c>
      <c r="B46" s="856"/>
      <c r="C46" s="856"/>
      <c r="D46" s="868"/>
      <c r="E46" s="830">
        <f>E47+E64</f>
        <v>2078611</v>
      </c>
      <c r="F46" s="830">
        <f>F47+F64</f>
        <v>2703479.59</v>
      </c>
      <c r="G46" s="830">
        <f>G47+G64</f>
        <v>658919</v>
      </c>
      <c r="H46" s="830">
        <f>H47+H64</f>
        <v>2044560.5899999999</v>
      </c>
      <c r="I46" s="830">
        <f>I47+I64</f>
        <v>2283769.3600000003</v>
      </c>
      <c r="J46" s="831">
        <f t="shared" si="2"/>
        <v>84.47518407194636</v>
      </c>
      <c r="K46" s="869"/>
      <c r="L46" s="856"/>
      <c r="M46" s="860"/>
      <c r="N46" s="764"/>
    </row>
    <row r="47" spans="1:13" ht="12.75">
      <c r="A47" s="817" t="s">
        <v>240</v>
      </c>
      <c r="B47" s="818"/>
      <c r="C47" s="818"/>
      <c r="D47" s="819"/>
      <c r="E47" s="849">
        <f>E49+E50+E51+E52+E53+E54+E55+E56+E57+E58+E59+E60+E61+E62+E63+E48</f>
        <v>1526111</v>
      </c>
      <c r="F47" s="849">
        <f>F49+F50+F51+F52+F53+F54+F55+F56+F57+F58+F59+F60+F61+F62+F63+F48</f>
        <v>1165079.59</v>
      </c>
      <c r="G47" s="849">
        <f>G49+G50+G51+G52+G53+G54+G55+G56+G57+G58+G59+G60+G61+G62+G63+G48</f>
        <v>658919</v>
      </c>
      <c r="H47" s="849">
        <f>H49+H50+H51+H52+H53+H54+H55+H56+H57+H58+H59+H60+H61+H62+H63+H48</f>
        <v>506160.58999999997</v>
      </c>
      <c r="I47" s="849">
        <f>I49+I50+I51+I52+I53+I54+I55+I56+I57+I58+I59+I60+I61+I62+I63+I48</f>
        <v>1125781.53</v>
      </c>
      <c r="J47" s="1450">
        <f t="shared" si="2"/>
        <v>96.62700640048118</v>
      </c>
      <c r="K47" s="846"/>
      <c r="L47" s="818"/>
      <c r="M47" s="847"/>
    </row>
    <row r="48" spans="1:13" s="22" customFormat="1" ht="72.75" customHeight="1">
      <c r="A48" s="828">
        <v>754</v>
      </c>
      <c r="B48" s="824">
        <v>75412</v>
      </c>
      <c r="C48" s="824">
        <v>2820</v>
      </c>
      <c r="D48" s="824" t="s">
        <v>857</v>
      </c>
      <c r="E48" s="825">
        <v>0</v>
      </c>
      <c r="F48" s="825">
        <v>42458.59</v>
      </c>
      <c r="G48" s="1520">
        <v>0</v>
      </c>
      <c r="H48" s="1520">
        <f>F48</f>
        <v>42458.59</v>
      </c>
      <c r="I48" s="825">
        <v>40625.7</v>
      </c>
      <c r="J48" s="1521">
        <f>I48/F48</f>
        <v>0.9568311147402682</v>
      </c>
      <c r="K48" s="1621" t="s">
        <v>858</v>
      </c>
      <c r="L48" s="1622"/>
      <c r="M48" s="1623"/>
    </row>
    <row r="49" spans="1:13" s="22" customFormat="1" ht="26.25">
      <c r="A49" s="870">
        <v>801</v>
      </c>
      <c r="B49" s="871">
        <v>80104</v>
      </c>
      <c r="C49" s="871">
        <v>2540</v>
      </c>
      <c r="D49" s="872" t="s">
        <v>420</v>
      </c>
      <c r="E49" s="873">
        <v>253020</v>
      </c>
      <c r="F49" s="873">
        <v>213020</v>
      </c>
      <c r="G49" s="874">
        <f>F49</f>
        <v>213020</v>
      </c>
      <c r="H49" s="874">
        <v>0</v>
      </c>
      <c r="I49" s="873">
        <v>206934.33</v>
      </c>
      <c r="J49" s="826">
        <f t="shared" si="2"/>
        <v>97.14314618345693</v>
      </c>
      <c r="K49" s="1609"/>
      <c r="L49" s="1609"/>
      <c r="M49" s="1609"/>
    </row>
    <row r="50" spans="1:13" s="22" customFormat="1" ht="26.25">
      <c r="A50" s="870">
        <v>801</v>
      </c>
      <c r="B50" s="871">
        <v>80104</v>
      </c>
      <c r="C50" s="871">
        <v>2540</v>
      </c>
      <c r="D50" s="875" t="s">
        <v>421</v>
      </c>
      <c r="E50" s="873">
        <v>337360</v>
      </c>
      <c r="F50" s="873">
        <v>137360</v>
      </c>
      <c r="G50" s="874">
        <f>F50</f>
        <v>137360</v>
      </c>
      <c r="H50" s="874">
        <v>0</v>
      </c>
      <c r="I50" s="873">
        <v>131720.07</v>
      </c>
      <c r="J50" s="826">
        <f t="shared" si="2"/>
        <v>95.89405212580083</v>
      </c>
      <c r="K50" s="876"/>
      <c r="L50" s="877"/>
      <c r="M50" s="878"/>
    </row>
    <row r="51" spans="1:13" s="879" customFormat="1" ht="27" hidden="1">
      <c r="A51" s="870">
        <v>801</v>
      </c>
      <c r="B51" s="871">
        <v>80106</v>
      </c>
      <c r="C51" s="871">
        <v>2360</v>
      </c>
      <c r="D51" s="875" t="s">
        <v>422</v>
      </c>
      <c r="E51" s="873">
        <v>0</v>
      </c>
      <c r="F51" s="873">
        <v>0</v>
      </c>
      <c r="G51" s="874">
        <v>0</v>
      </c>
      <c r="H51" s="874">
        <v>0</v>
      </c>
      <c r="I51" s="873">
        <v>0</v>
      </c>
      <c r="J51" s="826" t="e">
        <f t="shared" si="2"/>
        <v>#DIV/0!</v>
      </c>
      <c r="K51" s="1610" t="s">
        <v>423</v>
      </c>
      <c r="L51" s="1610"/>
      <c r="M51" s="1610"/>
    </row>
    <row r="52" spans="1:13" s="879" customFormat="1" ht="39" hidden="1">
      <c r="A52" s="870">
        <v>801</v>
      </c>
      <c r="B52" s="871">
        <v>80106</v>
      </c>
      <c r="C52" s="871">
        <v>2360</v>
      </c>
      <c r="D52" s="880" t="s">
        <v>338</v>
      </c>
      <c r="E52" s="873">
        <v>0</v>
      </c>
      <c r="F52" s="873">
        <v>0</v>
      </c>
      <c r="G52" s="874">
        <v>0</v>
      </c>
      <c r="H52" s="874">
        <v>0</v>
      </c>
      <c r="I52" s="873">
        <v>0</v>
      </c>
      <c r="J52" s="826" t="e">
        <f t="shared" si="2"/>
        <v>#DIV/0!</v>
      </c>
      <c r="K52" s="1610" t="s">
        <v>423</v>
      </c>
      <c r="L52" s="1610"/>
      <c r="M52" s="1610"/>
    </row>
    <row r="53" spans="1:13" s="879" customFormat="1" ht="39" hidden="1">
      <c r="A53" s="870">
        <v>801</v>
      </c>
      <c r="B53" s="871">
        <v>80106</v>
      </c>
      <c r="C53" s="871">
        <v>2360</v>
      </c>
      <c r="D53" s="880" t="s">
        <v>339</v>
      </c>
      <c r="E53" s="873">
        <v>0</v>
      </c>
      <c r="F53" s="873">
        <v>0</v>
      </c>
      <c r="G53" s="874">
        <v>0</v>
      </c>
      <c r="H53" s="874">
        <v>0</v>
      </c>
      <c r="I53" s="873">
        <v>0</v>
      </c>
      <c r="J53" s="826" t="e">
        <f t="shared" si="2"/>
        <v>#DIV/0!</v>
      </c>
      <c r="K53" s="1610" t="s">
        <v>423</v>
      </c>
      <c r="L53" s="1610"/>
      <c r="M53" s="1610"/>
    </row>
    <row r="54" spans="1:13" s="879" customFormat="1" ht="26.25">
      <c r="A54" s="870">
        <v>801</v>
      </c>
      <c r="B54" s="871">
        <v>80106</v>
      </c>
      <c r="C54" s="871">
        <v>2360</v>
      </c>
      <c r="D54" s="880" t="s">
        <v>577</v>
      </c>
      <c r="E54" s="873">
        <v>107952</v>
      </c>
      <c r="F54" s="873">
        <v>67952</v>
      </c>
      <c r="G54" s="874">
        <v>0</v>
      </c>
      <c r="H54" s="874">
        <f>F54</f>
        <v>67952</v>
      </c>
      <c r="I54" s="873">
        <v>63156.3</v>
      </c>
      <c r="J54" s="826">
        <f t="shared" si="2"/>
        <v>92.94251824817519</v>
      </c>
      <c r="K54" s="1617" t="s">
        <v>578</v>
      </c>
      <c r="L54" s="1617"/>
      <c r="M54" s="1617"/>
    </row>
    <row r="55" spans="1:13" s="879" customFormat="1" ht="26.25" hidden="1">
      <c r="A55" s="870">
        <v>801</v>
      </c>
      <c r="B55" s="871">
        <v>80149</v>
      </c>
      <c r="C55" s="871">
        <v>2360</v>
      </c>
      <c r="D55" s="880" t="s">
        <v>410</v>
      </c>
      <c r="E55" s="873">
        <v>0</v>
      </c>
      <c r="F55" s="873">
        <v>0</v>
      </c>
      <c r="G55" s="874">
        <v>0</v>
      </c>
      <c r="H55" s="874">
        <v>0</v>
      </c>
      <c r="I55" s="873">
        <v>0</v>
      </c>
      <c r="J55" s="826" t="e">
        <f t="shared" si="2"/>
        <v>#DIV/0!</v>
      </c>
      <c r="K55" s="1606" t="s">
        <v>411</v>
      </c>
      <c r="L55" s="1606"/>
      <c r="M55" s="1606"/>
    </row>
    <row r="56" spans="1:13" s="879" customFormat="1" ht="26.25">
      <c r="A56" s="870">
        <v>801</v>
      </c>
      <c r="B56" s="871">
        <v>80149</v>
      </c>
      <c r="C56" s="871">
        <v>2540</v>
      </c>
      <c r="D56" s="880" t="s">
        <v>412</v>
      </c>
      <c r="E56" s="873">
        <v>403081</v>
      </c>
      <c r="F56" s="873">
        <v>288081</v>
      </c>
      <c r="G56" s="874">
        <f>F56</f>
        <v>288081</v>
      </c>
      <c r="H56" s="874">
        <v>0</v>
      </c>
      <c r="I56" s="873">
        <v>283979.57</v>
      </c>
      <c r="J56" s="826">
        <f t="shared" si="2"/>
        <v>98.57629277876708</v>
      </c>
      <c r="K56" s="1606" t="s">
        <v>411</v>
      </c>
      <c r="L56" s="1606"/>
      <c r="M56" s="1606"/>
    </row>
    <row r="57" spans="1:13" ht="42" customHeight="1">
      <c r="A57" s="870">
        <v>851</v>
      </c>
      <c r="B57" s="871">
        <v>85195</v>
      </c>
      <c r="C57" s="871">
        <v>2820</v>
      </c>
      <c r="D57" s="880" t="s">
        <v>340</v>
      </c>
      <c r="E57" s="873">
        <v>10000</v>
      </c>
      <c r="F57" s="873">
        <v>10000</v>
      </c>
      <c r="G57" s="874">
        <v>0</v>
      </c>
      <c r="H57" s="874">
        <v>10000</v>
      </c>
      <c r="I57" s="873">
        <v>10000</v>
      </c>
      <c r="J57" s="826">
        <f t="shared" si="2"/>
        <v>100</v>
      </c>
      <c r="K57" s="1606" t="s">
        <v>341</v>
      </c>
      <c r="L57" s="1606"/>
      <c r="M57" s="1606"/>
    </row>
    <row r="58" spans="1:13" s="879" customFormat="1" ht="30" customHeight="1" hidden="1">
      <c r="A58" s="870">
        <v>854</v>
      </c>
      <c r="B58" s="871">
        <v>85404</v>
      </c>
      <c r="C58" s="871">
        <v>2360</v>
      </c>
      <c r="D58" s="880" t="s">
        <v>410</v>
      </c>
      <c r="E58" s="873">
        <v>0</v>
      </c>
      <c r="F58" s="873">
        <v>0</v>
      </c>
      <c r="G58" s="874">
        <v>0</v>
      </c>
      <c r="H58" s="874">
        <v>0</v>
      </c>
      <c r="I58" s="873">
        <v>0</v>
      </c>
      <c r="J58" s="826" t="e">
        <f t="shared" si="2"/>
        <v>#DIV/0!</v>
      </c>
      <c r="K58" s="1606" t="s">
        <v>411</v>
      </c>
      <c r="L58" s="1606"/>
      <c r="M58" s="1606"/>
    </row>
    <row r="59" spans="1:13" s="879" customFormat="1" ht="26.25">
      <c r="A59" s="870">
        <v>854</v>
      </c>
      <c r="B59" s="871">
        <v>85404</v>
      </c>
      <c r="C59" s="871">
        <v>2540</v>
      </c>
      <c r="D59" s="880" t="s">
        <v>412</v>
      </c>
      <c r="E59" s="873">
        <v>25458</v>
      </c>
      <c r="F59" s="873">
        <v>20458</v>
      </c>
      <c r="G59" s="874">
        <f>F59</f>
        <v>20458</v>
      </c>
      <c r="H59" s="874">
        <v>0</v>
      </c>
      <c r="I59" s="873">
        <v>13615.56</v>
      </c>
      <c r="J59" s="826">
        <f>I59/F59*100</f>
        <v>66.55371981620881</v>
      </c>
      <c r="K59" s="1606" t="s">
        <v>411</v>
      </c>
      <c r="L59" s="1606"/>
      <c r="M59" s="1606"/>
    </row>
    <row r="60" spans="1:13" ht="15" customHeight="1">
      <c r="A60" s="823">
        <v>900</v>
      </c>
      <c r="B60" s="824">
        <v>90095</v>
      </c>
      <c r="C60" s="824">
        <v>2820</v>
      </c>
      <c r="D60" s="824" t="s">
        <v>246</v>
      </c>
      <c r="E60" s="825">
        <v>78490</v>
      </c>
      <c r="F60" s="825">
        <v>75000</v>
      </c>
      <c r="G60" s="826"/>
      <c r="H60" s="826">
        <f>F60</f>
        <v>75000</v>
      </c>
      <c r="I60" s="825">
        <v>75000</v>
      </c>
      <c r="J60" s="826">
        <f t="shared" si="2"/>
        <v>100</v>
      </c>
      <c r="K60" s="1607"/>
      <c r="L60" s="1607"/>
      <c r="M60" s="1607"/>
    </row>
    <row r="61" spans="1:13" ht="30.75" customHeight="1">
      <c r="A61" s="823">
        <v>921</v>
      </c>
      <c r="B61" s="824">
        <v>92105</v>
      </c>
      <c r="C61" s="824">
        <v>2820</v>
      </c>
      <c r="D61" s="824" t="s">
        <v>247</v>
      </c>
      <c r="E61" s="825">
        <v>10000</v>
      </c>
      <c r="F61" s="825">
        <v>10000</v>
      </c>
      <c r="G61" s="826">
        <v>0</v>
      </c>
      <c r="H61" s="826">
        <v>10000</v>
      </c>
      <c r="I61" s="825">
        <v>0</v>
      </c>
      <c r="J61" s="826">
        <f t="shared" si="2"/>
        <v>0</v>
      </c>
      <c r="K61" s="1607" t="s">
        <v>551</v>
      </c>
      <c r="L61" s="1607"/>
      <c r="M61" s="1607"/>
    </row>
    <row r="62" spans="1:13" ht="12.75">
      <c r="A62" s="828">
        <v>921</v>
      </c>
      <c r="B62" s="829">
        <v>92120</v>
      </c>
      <c r="C62" s="829">
        <v>2720</v>
      </c>
      <c r="D62" s="829" t="s">
        <v>552</v>
      </c>
      <c r="E62" s="830">
        <v>100000</v>
      </c>
      <c r="F62" s="830">
        <v>100000</v>
      </c>
      <c r="G62" s="831">
        <v>0</v>
      </c>
      <c r="H62" s="831">
        <f>F62</f>
        <v>100000</v>
      </c>
      <c r="I62" s="830">
        <v>100000</v>
      </c>
      <c r="J62" s="826">
        <f t="shared" si="2"/>
        <v>100</v>
      </c>
      <c r="K62" s="1612"/>
      <c r="L62" s="1612"/>
      <c r="M62" s="1612"/>
    </row>
    <row r="63" spans="1:13" ht="15" customHeight="1">
      <c r="A63" s="823">
        <v>926</v>
      </c>
      <c r="B63" s="824">
        <v>92605</v>
      </c>
      <c r="C63" s="824">
        <v>2820</v>
      </c>
      <c r="D63" s="824" t="s">
        <v>248</v>
      </c>
      <c r="E63" s="825">
        <v>200750</v>
      </c>
      <c r="F63" s="825">
        <v>200750</v>
      </c>
      <c r="G63" s="826"/>
      <c r="H63" s="826">
        <f>F63</f>
        <v>200750</v>
      </c>
      <c r="I63" s="825">
        <v>200750</v>
      </c>
      <c r="J63" s="831">
        <f t="shared" si="2"/>
        <v>100</v>
      </c>
      <c r="K63" s="1607"/>
      <c r="L63" s="1607"/>
      <c r="M63" s="1607"/>
    </row>
    <row r="64" spans="1:14" ht="12.75">
      <c r="A64" s="843" t="s">
        <v>243</v>
      </c>
      <c r="B64" s="844"/>
      <c r="C64" s="844"/>
      <c r="D64" s="844"/>
      <c r="E64" s="881">
        <f>SUM(E65:E70)</f>
        <v>552500</v>
      </c>
      <c r="F64" s="881">
        <f>SUM(F65:F70)</f>
        <v>1538400</v>
      </c>
      <c r="G64" s="881">
        <f>SUM(G65:G70)</f>
        <v>0</v>
      </c>
      <c r="H64" s="881">
        <f>SUM(H65:H70)</f>
        <v>1538400</v>
      </c>
      <c r="I64" s="881">
        <f>SUM(I65:I70)</f>
        <v>1157987.83</v>
      </c>
      <c r="J64" s="826">
        <f t="shared" si="2"/>
        <v>75.27221983879355</v>
      </c>
      <c r="K64" s="844"/>
      <c r="L64" s="844"/>
      <c r="M64" s="882"/>
      <c r="N64" s="821"/>
    </row>
    <row r="65" spans="1:14" ht="42.75" customHeight="1">
      <c r="A65" s="823">
        <v>754</v>
      </c>
      <c r="B65" s="824">
        <v>75412</v>
      </c>
      <c r="C65" s="824">
        <v>6230</v>
      </c>
      <c r="D65" s="883" t="s">
        <v>859</v>
      </c>
      <c r="E65" s="1167">
        <v>0</v>
      </c>
      <c r="F65" s="1167">
        <v>420000</v>
      </c>
      <c r="G65" s="1167">
        <v>0</v>
      </c>
      <c r="H65" s="1167">
        <f>F65</f>
        <v>420000</v>
      </c>
      <c r="I65" s="1167">
        <v>415514</v>
      </c>
      <c r="J65" s="826">
        <f>I65/F65*100</f>
        <v>98.93190476190476</v>
      </c>
      <c r="K65" s="1618"/>
      <c r="L65" s="1619"/>
      <c r="M65" s="1620"/>
      <c r="N65" s="821"/>
    </row>
    <row r="66" spans="1:14" ht="69.75" customHeight="1">
      <c r="A66" s="823">
        <v>900</v>
      </c>
      <c r="B66" s="824">
        <v>90001</v>
      </c>
      <c r="C66" s="824">
        <v>6230</v>
      </c>
      <c r="D66" s="883" t="s">
        <v>579</v>
      </c>
      <c r="E66" s="825">
        <v>120000</v>
      </c>
      <c r="F66" s="825">
        <v>0</v>
      </c>
      <c r="G66" s="825">
        <v>0</v>
      </c>
      <c r="H66" s="825">
        <f>F66</f>
        <v>0</v>
      </c>
      <c r="I66" s="825">
        <v>0</v>
      </c>
      <c r="J66" s="826">
        <v>0</v>
      </c>
      <c r="K66" s="833"/>
      <c r="L66" s="833"/>
      <c r="M66" s="835"/>
      <c r="N66" s="821"/>
    </row>
    <row r="67" spans="1:14" ht="70.5" customHeight="1">
      <c r="A67" s="823">
        <v>900</v>
      </c>
      <c r="B67" s="824">
        <v>90001</v>
      </c>
      <c r="C67" s="824">
        <v>6230</v>
      </c>
      <c r="D67" s="883" t="s">
        <v>799</v>
      </c>
      <c r="E67" s="825">
        <v>0</v>
      </c>
      <c r="F67" s="825">
        <v>204000</v>
      </c>
      <c r="G67" s="825">
        <v>0</v>
      </c>
      <c r="H67" s="825">
        <f>F67</f>
        <v>204000</v>
      </c>
      <c r="I67" s="825">
        <v>201015.3</v>
      </c>
      <c r="J67" s="826">
        <f>I67/F67*100</f>
        <v>98.53691176470588</v>
      </c>
      <c r="K67" s="833"/>
      <c r="L67" s="833"/>
      <c r="M67" s="835"/>
      <c r="N67" s="821"/>
    </row>
    <row r="68" spans="1:14" ht="45.75" customHeight="1">
      <c r="A68" s="823">
        <v>900</v>
      </c>
      <c r="B68" s="824">
        <v>90001</v>
      </c>
      <c r="C68" s="824">
        <v>6230</v>
      </c>
      <c r="D68" s="883" t="s">
        <v>860</v>
      </c>
      <c r="E68" s="922">
        <v>125000</v>
      </c>
      <c r="F68" s="922">
        <v>125000</v>
      </c>
      <c r="G68" s="922">
        <v>0</v>
      </c>
      <c r="H68" s="922">
        <f>F68</f>
        <v>125000</v>
      </c>
      <c r="I68" s="922">
        <v>15463.49</v>
      </c>
      <c r="J68" s="826">
        <f>I68/F68*100</f>
        <v>12.370792</v>
      </c>
      <c r="K68" s="844"/>
      <c r="L68" s="844"/>
      <c r="M68" s="882"/>
      <c r="N68" s="821"/>
    </row>
    <row r="69" spans="1:14" ht="21" customHeight="1">
      <c r="A69" s="1168">
        <v>900</v>
      </c>
      <c r="B69" s="1169">
        <v>90005</v>
      </c>
      <c r="C69" s="1169">
        <v>6230</v>
      </c>
      <c r="D69" s="1170" t="s">
        <v>580</v>
      </c>
      <c r="E69" s="1171">
        <v>307500</v>
      </c>
      <c r="F69" s="1171">
        <v>607500</v>
      </c>
      <c r="G69" s="884">
        <v>0</v>
      </c>
      <c r="H69" s="884">
        <v>607500</v>
      </c>
      <c r="I69" s="1171">
        <v>525995.04</v>
      </c>
      <c r="J69" s="826">
        <f>I69/F69*100</f>
        <v>86.58354567901235</v>
      </c>
      <c r="K69" s="1616"/>
      <c r="L69" s="1616"/>
      <c r="M69" s="1616"/>
      <c r="N69" s="821"/>
    </row>
    <row r="70" spans="1:14" s="1173" customFormat="1" ht="46.5" customHeight="1">
      <c r="A70" s="823">
        <v>900</v>
      </c>
      <c r="B70" s="824">
        <v>90005</v>
      </c>
      <c r="C70" s="824">
        <v>6237</v>
      </c>
      <c r="D70" s="883" t="s">
        <v>680</v>
      </c>
      <c r="E70" s="825">
        <v>0</v>
      </c>
      <c r="F70" s="825">
        <v>181900</v>
      </c>
      <c r="G70" s="826">
        <v>0</v>
      </c>
      <c r="H70" s="826">
        <f>F70</f>
        <v>181900</v>
      </c>
      <c r="I70" s="825">
        <v>0</v>
      </c>
      <c r="J70" s="826">
        <f>I70/F70*100</f>
        <v>0</v>
      </c>
      <c r="K70" s="1603"/>
      <c r="L70" s="1604"/>
      <c r="M70" s="1605"/>
      <c r="N70" s="1522"/>
    </row>
    <row r="71" spans="1:14" ht="12.75">
      <c r="A71" s="885" t="s">
        <v>249</v>
      </c>
      <c r="B71" s="795"/>
      <c r="C71" s="795"/>
      <c r="D71" s="886"/>
      <c r="E71" s="887">
        <f aca="true" t="shared" si="3" ref="E71:I73">E12+E43</f>
        <v>6205874.5</v>
      </c>
      <c r="F71" s="887">
        <f t="shared" si="3"/>
        <v>7474782.09</v>
      </c>
      <c r="G71" s="887">
        <f t="shared" si="3"/>
        <v>3772346</v>
      </c>
      <c r="H71" s="887">
        <f t="shared" si="3"/>
        <v>3702436.09</v>
      </c>
      <c r="I71" s="888">
        <f t="shared" si="3"/>
        <v>6936204.73</v>
      </c>
      <c r="J71" s="1172">
        <f t="shared" si="2"/>
        <v>92.79474165915117</v>
      </c>
      <c r="K71" s="795"/>
      <c r="L71" s="795"/>
      <c r="M71" s="889"/>
      <c r="N71" s="795"/>
    </row>
    <row r="72" spans="1:14" ht="13.5">
      <c r="A72" s="890" t="s">
        <v>237</v>
      </c>
      <c r="B72" s="802"/>
      <c r="C72" s="821"/>
      <c r="D72" s="845"/>
      <c r="E72" s="891">
        <f t="shared" si="3"/>
        <v>5129421.5</v>
      </c>
      <c r="F72" s="891">
        <f t="shared" si="3"/>
        <v>4874382.09</v>
      </c>
      <c r="G72" s="891">
        <f t="shared" si="3"/>
        <v>3772346</v>
      </c>
      <c r="H72" s="891">
        <f t="shared" si="3"/>
        <v>1102036.0899999999</v>
      </c>
      <c r="I72" s="891">
        <f t="shared" si="3"/>
        <v>4823937.5600000005</v>
      </c>
      <c r="J72" s="892">
        <f>I72/F72*100</f>
        <v>98.96510923705615</v>
      </c>
      <c r="K72" s="821"/>
      <c r="L72" s="821"/>
      <c r="M72" s="822"/>
      <c r="N72" s="821"/>
    </row>
    <row r="73" spans="1:14" ht="14.25" thickBot="1">
      <c r="A73" s="893" t="s">
        <v>238</v>
      </c>
      <c r="B73" s="894"/>
      <c r="C73" s="895"/>
      <c r="D73" s="896"/>
      <c r="E73" s="897">
        <f t="shared" si="3"/>
        <v>1076453</v>
      </c>
      <c r="F73" s="897">
        <f t="shared" si="3"/>
        <v>2600400</v>
      </c>
      <c r="G73" s="897">
        <f t="shared" si="3"/>
        <v>0</v>
      </c>
      <c r="H73" s="897">
        <f t="shared" si="3"/>
        <v>2600400</v>
      </c>
      <c r="I73" s="897">
        <f t="shared" si="3"/>
        <v>2112267.17</v>
      </c>
      <c r="J73" s="898">
        <f>I73/F73*100</f>
        <v>81.2285483002615</v>
      </c>
      <c r="K73" s="895"/>
      <c r="L73" s="895"/>
      <c r="M73" s="899"/>
      <c r="N73" s="821"/>
    </row>
  </sheetData>
  <sheetProtection selectLockedCells="1" selectUnlockedCells="1"/>
  <mergeCells count="45">
    <mergeCell ref="B6:I6"/>
    <mergeCell ref="G8:H8"/>
    <mergeCell ref="I8:I9"/>
    <mergeCell ref="K8:M9"/>
    <mergeCell ref="K10:M10"/>
    <mergeCell ref="K18:M18"/>
    <mergeCell ref="F8:F9"/>
    <mergeCell ref="K17:M17"/>
    <mergeCell ref="A12:D12"/>
    <mergeCell ref="K35:M35"/>
    <mergeCell ref="K62:M62"/>
    <mergeCell ref="K55:M55"/>
    <mergeCell ref="K27:M27"/>
    <mergeCell ref="K28:M28"/>
    <mergeCell ref="K29:M29"/>
    <mergeCell ref="K36:M36"/>
    <mergeCell ref="K69:M69"/>
    <mergeCell ref="K61:M61"/>
    <mergeCell ref="K41:M41"/>
    <mergeCell ref="K63:M63"/>
    <mergeCell ref="K54:M54"/>
    <mergeCell ref="K53:M53"/>
    <mergeCell ref="K65:M65"/>
    <mergeCell ref="K57:M57"/>
    <mergeCell ref="K48:M48"/>
    <mergeCell ref="K19:M19"/>
    <mergeCell ref="K20:M20"/>
    <mergeCell ref="K22:M22"/>
    <mergeCell ref="K23:M23"/>
    <mergeCell ref="K21:M21"/>
    <mergeCell ref="K37:M37"/>
    <mergeCell ref="K24:M24"/>
    <mergeCell ref="K30:M30"/>
    <mergeCell ref="K26:M26"/>
    <mergeCell ref="K34:M34"/>
    <mergeCell ref="K70:M70"/>
    <mergeCell ref="K58:M58"/>
    <mergeCell ref="K59:M59"/>
    <mergeCell ref="K60:M60"/>
    <mergeCell ref="K39:M39"/>
    <mergeCell ref="K49:M49"/>
    <mergeCell ref="K51:M51"/>
    <mergeCell ref="K52:M52"/>
    <mergeCell ref="K40:M40"/>
    <mergeCell ref="K56:M56"/>
  </mergeCells>
  <printOptions horizontalCentered="1"/>
  <pageMargins left="0.31496062992125984" right="0.31496062992125984" top="0.7480314960629921" bottom="0.7480314960629921" header="0.5118110236220472" footer="0.31496062992125984"/>
  <pageSetup fitToHeight="2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view="pageBreakPreview" zoomScaleSheetLayoutView="100" zoomScalePageLayoutView="0" workbookViewId="0" topLeftCell="A72">
      <selection activeCell="F105" sqref="F105:F107"/>
    </sheetView>
  </sheetViews>
  <sheetFormatPr defaultColWidth="8.57421875" defaultRowHeight="12.75"/>
  <cols>
    <col min="1" max="1" width="4.8515625" style="25" customWidth="1"/>
    <col min="2" max="2" width="5.7109375" style="25" customWidth="1"/>
    <col min="3" max="3" width="4.8515625" style="25" customWidth="1"/>
    <col min="4" max="4" width="48.7109375" style="25" customWidth="1"/>
    <col min="5" max="6" width="13.57421875" style="25" customWidth="1"/>
    <col min="7" max="7" width="13.8515625" style="25" customWidth="1"/>
    <col min="8" max="8" width="14.7109375" style="1277" customWidth="1"/>
    <col min="9" max="9" width="13.57421875" style="28" customWidth="1"/>
    <col min="10" max="10" width="14.28125" style="1278" customWidth="1"/>
    <col min="11" max="11" width="15.00390625" style="28" customWidth="1"/>
    <col min="12" max="12" width="14.7109375" style="28" customWidth="1"/>
    <col min="13" max="13" width="13.57421875" style="28" hidden="1" customWidth="1"/>
    <col min="14" max="14" width="11.57421875" style="28" hidden="1" customWidth="1"/>
    <col min="15" max="16384" width="8.57421875" style="25" customWidth="1"/>
  </cols>
  <sheetData>
    <row r="1" spans="1:14" ht="12.75">
      <c r="A1" s="1653" t="s">
        <v>868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</row>
    <row r="2" spans="1:14" ht="13.5">
      <c r="A2" s="1191"/>
      <c r="B2" s="1191"/>
      <c r="C2" s="1191"/>
      <c r="D2" s="1191"/>
      <c r="E2" s="1191"/>
      <c r="F2" s="1191"/>
      <c r="G2" s="1191"/>
      <c r="H2" s="1191"/>
      <c r="I2" s="1191"/>
      <c r="J2" s="1192"/>
      <c r="K2" s="1653" t="s">
        <v>804</v>
      </c>
      <c r="L2" s="1653"/>
      <c r="M2" s="1653"/>
      <c r="N2" s="1191"/>
    </row>
    <row r="3" spans="1:14" ht="17.25">
      <c r="A3" s="1654" t="s">
        <v>704</v>
      </c>
      <c r="B3" s="1654"/>
      <c r="C3" s="1654"/>
      <c r="D3" s="1654"/>
      <c r="E3" s="1654"/>
      <c r="F3" s="1654"/>
      <c r="G3" s="1654"/>
      <c r="H3" s="1654"/>
      <c r="I3" s="1654"/>
      <c r="J3" s="1654"/>
      <c r="K3" s="1654"/>
      <c r="L3" s="1654"/>
      <c r="M3" s="1654"/>
      <c r="N3" s="1654"/>
    </row>
    <row r="4" spans="1:14" s="1195" customFormat="1" ht="27.75" customHeight="1">
      <c r="A4" s="1655" t="s">
        <v>169</v>
      </c>
      <c r="B4" s="1655" t="s">
        <v>2</v>
      </c>
      <c r="C4" s="1655"/>
      <c r="D4" s="1655"/>
      <c r="E4" s="1656" t="s">
        <v>255</v>
      </c>
      <c r="F4" s="1650" t="s">
        <v>256</v>
      </c>
      <c r="G4" s="1650"/>
      <c r="H4" s="1650" t="s">
        <v>257</v>
      </c>
      <c r="I4" s="1193"/>
      <c r="J4" s="1194"/>
      <c r="K4" s="1193"/>
      <c r="L4" s="1193"/>
      <c r="M4" s="1193"/>
      <c r="N4" s="1649" t="s">
        <v>258</v>
      </c>
    </row>
    <row r="5" spans="1:14" s="1195" customFormat="1" ht="12.75">
      <c r="A5" s="1655"/>
      <c r="B5" s="1655"/>
      <c r="C5" s="1655"/>
      <c r="D5" s="1655"/>
      <c r="E5" s="1656"/>
      <c r="F5" s="1196" t="s">
        <v>259</v>
      </c>
      <c r="G5" s="1196" t="s">
        <v>260</v>
      </c>
      <c r="H5" s="1650"/>
      <c r="I5" s="1196" t="s">
        <v>357</v>
      </c>
      <c r="J5" s="1196" t="s">
        <v>403</v>
      </c>
      <c r="K5" s="1196" t="s">
        <v>553</v>
      </c>
      <c r="L5" s="1196" t="s">
        <v>587</v>
      </c>
      <c r="M5" s="1196" t="s">
        <v>703</v>
      </c>
      <c r="N5" s="1649"/>
    </row>
    <row r="6" spans="1:14" s="1198" customFormat="1" ht="12">
      <c r="A6" s="1197">
        <v>1</v>
      </c>
      <c r="B6" s="1651">
        <v>2</v>
      </c>
      <c r="C6" s="1651"/>
      <c r="D6" s="1651"/>
      <c r="E6" s="1197">
        <v>3</v>
      </c>
      <c r="F6" s="1197">
        <v>4</v>
      </c>
      <c r="G6" s="1197">
        <v>5</v>
      </c>
      <c r="H6" s="1197">
        <v>6</v>
      </c>
      <c r="I6" s="1197">
        <v>8</v>
      </c>
      <c r="J6" s="1197"/>
      <c r="K6" s="1197">
        <v>9</v>
      </c>
      <c r="L6" s="1197"/>
      <c r="M6" s="1197">
        <v>10</v>
      </c>
      <c r="N6" s="1197">
        <v>12</v>
      </c>
    </row>
    <row r="7" spans="1:14" s="1203" customFormat="1" ht="13.5">
      <c r="A7" s="1199" t="s">
        <v>5</v>
      </c>
      <c r="B7" s="1638" t="s">
        <v>261</v>
      </c>
      <c r="C7" s="1638"/>
      <c r="D7" s="1638"/>
      <c r="E7" s="1200" t="s">
        <v>193</v>
      </c>
      <c r="F7" s="1200" t="s">
        <v>193</v>
      </c>
      <c r="G7" s="1200" t="s">
        <v>193</v>
      </c>
      <c r="H7" s="1201">
        <f aca="true" t="shared" si="0" ref="H7:N7">H8+H9</f>
        <v>58029012.480000004</v>
      </c>
      <c r="I7" s="1201">
        <f t="shared" si="0"/>
        <v>9258536.71</v>
      </c>
      <c r="J7" s="1201">
        <f t="shared" si="0"/>
        <v>26412126.93</v>
      </c>
      <c r="K7" s="1201">
        <f t="shared" si="0"/>
        <v>14049246.84</v>
      </c>
      <c r="L7" s="1201">
        <f t="shared" si="0"/>
        <v>8300000</v>
      </c>
      <c r="M7" s="1201">
        <f t="shared" si="0"/>
        <v>0</v>
      </c>
      <c r="N7" s="1202">
        <f t="shared" si="0"/>
        <v>56480700.7</v>
      </c>
    </row>
    <row r="8" spans="1:14" s="1203" customFormat="1" ht="13.5">
      <c r="A8" s="1199" t="s">
        <v>262</v>
      </c>
      <c r="B8" s="1638" t="s">
        <v>263</v>
      </c>
      <c r="C8" s="1638"/>
      <c r="D8" s="1638"/>
      <c r="E8" s="1200" t="s">
        <v>193</v>
      </c>
      <c r="F8" s="1200" t="s">
        <v>193</v>
      </c>
      <c r="G8" s="1200" t="s">
        <v>193</v>
      </c>
      <c r="H8" s="1201">
        <f aca="true" t="shared" si="1" ref="H8:M8">H12</f>
        <v>1548311.78</v>
      </c>
      <c r="I8" s="1201">
        <f t="shared" si="1"/>
        <v>1259601.01</v>
      </c>
      <c r="J8" s="1201">
        <f t="shared" si="1"/>
        <v>260682.93</v>
      </c>
      <c r="K8" s="1201">
        <f t="shared" si="1"/>
        <v>18925.84</v>
      </c>
      <c r="L8" s="1201">
        <f t="shared" si="1"/>
        <v>0</v>
      </c>
      <c r="M8" s="1201">
        <f t="shared" si="1"/>
        <v>0</v>
      </c>
      <c r="N8" s="1202">
        <f>N12+N46+N53+N74+N83</f>
        <v>0</v>
      </c>
    </row>
    <row r="9" spans="1:14" s="1203" customFormat="1" ht="13.5">
      <c r="A9" s="1199" t="s">
        <v>264</v>
      </c>
      <c r="B9" s="1638" t="s">
        <v>265</v>
      </c>
      <c r="C9" s="1638"/>
      <c r="D9" s="1638"/>
      <c r="E9" s="1200" t="s">
        <v>193</v>
      </c>
      <c r="F9" s="1200" t="s">
        <v>193</v>
      </c>
      <c r="G9" s="1200" t="s">
        <v>193</v>
      </c>
      <c r="H9" s="1201">
        <f>H17+H47+H56</f>
        <v>56480700.7</v>
      </c>
      <c r="I9" s="1201">
        <f aca="true" t="shared" si="2" ref="I9:N9">I17+I47+I56+I75</f>
        <v>7998935.7</v>
      </c>
      <c r="J9" s="1201">
        <f t="shared" si="2"/>
        <v>26151444</v>
      </c>
      <c r="K9" s="1201">
        <f t="shared" si="2"/>
        <v>14030321</v>
      </c>
      <c r="L9" s="1201">
        <f t="shared" si="2"/>
        <v>8300000</v>
      </c>
      <c r="M9" s="1201">
        <f t="shared" si="2"/>
        <v>0</v>
      </c>
      <c r="N9" s="1202">
        <f t="shared" si="2"/>
        <v>56480700.7</v>
      </c>
    </row>
    <row r="10" spans="1:14" s="1205" customFormat="1" ht="14.25" customHeight="1">
      <c r="A10" s="1639"/>
      <c r="B10" s="1645" t="s">
        <v>266</v>
      </c>
      <c r="C10" s="1645"/>
      <c r="D10" s="1645"/>
      <c r="E10" s="1645"/>
      <c r="F10" s="1645"/>
      <c r="G10" s="1645"/>
      <c r="H10" s="1645"/>
      <c r="I10" s="1645"/>
      <c r="J10" s="1645"/>
      <c r="K10" s="1645"/>
      <c r="L10" s="1645"/>
      <c r="M10" s="1645"/>
      <c r="N10" s="1645"/>
    </row>
    <row r="11" spans="1:14" s="1206" customFormat="1" ht="42" customHeight="1">
      <c r="A11" s="1640"/>
      <c r="B11" s="1646" t="s">
        <v>267</v>
      </c>
      <c r="C11" s="1648" t="s">
        <v>268</v>
      </c>
      <c r="D11" s="1648"/>
      <c r="E11" s="1200" t="s">
        <v>193</v>
      </c>
      <c r="F11" s="1200" t="s">
        <v>193</v>
      </c>
      <c r="G11" s="1200" t="s">
        <v>193</v>
      </c>
      <c r="H11" s="1201">
        <f aca="true" t="shared" si="3" ref="H11:M11">H12+H17</f>
        <v>27312311.78</v>
      </c>
      <c r="I11" s="1201">
        <f t="shared" si="3"/>
        <v>1491501.01</v>
      </c>
      <c r="J11" s="1201">
        <f t="shared" si="3"/>
        <v>13610882.93</v>
      </c>
      <c r="K11" s="1201">
        <f t="shared" si="3"/>
        <v>5200825.84</v>
      </c>
      <c r="L11" s="1201">
        <f t="shared" si="3"/>
        <v>7000000</v>
      </c>
      <c r="M11" s="1201">
        <f t="shared" si="3"/>
        <v>0</v>
      </c>
      <c r="N11" s="1202">
        <f>SUM(I11:M11)</f>
        <v>27303209.78</v>
      </c>
    </row>
    <row r="12" spans="1:14" s="1203" customFormat="1" ht="13.5">
      <c r="A12" s="1640"/>
      <c r="B12" s="1646"/>
      <c r="C12" s="1638" t="s">
        <v>263</v>
      </c>
      <c r="D12" s="1638"/>
      <c r="E12" s="1200" t="s">
        <v>193</v>
      </c>
      <c r="F12" s="1200" t="s">
        <v>193</v>
      </c>
      <c r="G12" s="1200" t="s">
        <v>193</v>
      </c>
      <c r="H12" s="1201">
        <f aca="true" t="shared" si="4" ref="H12:N12">H13</f>
        <v>1548311.78</v>
      </c>
      <c r="I12" s="1201">
        <f t="shared" si="4"/>
        <v>1259601.01</v>
      </c>
      <c r="J12" s="1201">
        <f t="shared" si="4"/>
        <v>260682.93</v>
      </c>
      <c r="K12" s="1201">
        <f t="shared" si="4"/>
        <v>18925.84</v>
      </c>
      <c r="L12" s="1201">
        <f t="shared" si="4"/>
        <v>0</v>
      </c>
      <c r="M12" s="1201">
        <f t="shared" si="4"/>
        <v>0</v>
      </c>
      <c r="N12" s="1207">
        <f t="shared" si="4"/>
        <v>0</v>
      </c>
    </row>
    <row r="13" spans="1:14" s="1203" customFormat="1" ht="13.5">
      <c r="A13" s="1640"/>
      <c r="B13" s="1646"/>
      <c r="C13" s="1208" t="s">
        <v>270</v>
      </c>
      <c r="D13" s="1209" t="s">
        <v>358</v>
      </c>
      <c r="E13" s="1200"/>
      <c r="F13" s="1200"/>
      <c r="G13" s="1200"/>
      <c r="H13" s="1201">
        <f aca="true" t="shared" si="5" ref="H13:M13">H14+H15+H16</f>
        <v>1548311.78</v>
      </c>
      <c r="I13" s="1201">
        <f t="shared" si="5"/>
        <v>1259601.01</v>
      </c>
      <c r="J13" s="1201">
        <f t="shared" si="5"/>
        <v>260682.93</v>
      </c>
      <c r="K13" s="1201">
        <f t="shared" si="5"/>
        <v>18925.84</v>
      </c>
      <c r="L13" s="1201">
        <f t="shared" si="5"/>
        <v>0</v>
      </c>
      <c r="M13" s="1201">
        <f t="shared" si="5"/>
        <v>0</v>
      </c>
      <c r="N13" s="1202"/>
    </row>
    <row r="14" spans="1:14" s="1215" customFormat="1" ht="27" customHeight="1">
      <c r="A14" s="1640"/>
      <c r="B14" s="1646"/>
      <c r="C14" s="1210"/>
      <c r="D14" s="1211" t="s">
        <v>588</v>
      </c>
      <c r="E14" s="1212" t="s">
        <v>554</v>
      </c>
      <c r="F14" s="1212">
        <v>2020</v>
      </c>
      <c r="G14" s="1212">
        <v>2021</v>
      </c>
      <c r="H14" s="1213">
        <v>1348839.51</v>
      </c>
      <c r="I14" s="1213">
        <v>1162144.48</v>
      </c>
      <c r="J14" s="1213">
        <v>186695.03</v>
      </c>
      <c r="K14" s="1213">
        <v>0</v>
      </c>
      <c r="L14" s="1213">
        <v>0</v>
      </c>
      <c r="M14" s="1213">
        <v>0</v>
      </c>
      <c r="N14" s="1214"/>
    </row>
    <row r="15" spans="1:14" s="1215" customFormat="1" ht="39" customHeight="1">
      <c r="A15" s="1640"/>
      <c r="B15" s="1646"/>
      <c r="C15" s="1210"/>
      <c r="D15" s="1211" t="s">
        <v>705</v>
      </c>
      <c r="E15" s="1216" t="s">
        <v>277</v>
      </c>
      <c r="F15" s="1212">
        <v>2019</v>
      </c>
      <c r="G15" s="1212">
        <v>2022</v>
      </c>
      <c r="H15" s="1213">
        <v>199472.27</v>
      </c>
      <c r="I15" s="1213">
        <v>97456.53</v>
      </c>
      <c r="J15" s="1213">
        <v>73987.9</v>
      </c>
      <c r="K15" s="1213">
        <v>18925.84</v>
      </c>
      <c r="L15" s="1213">
        <v>0</v>
      </c>
      <c r="M15" s="1213">
        <v>0</v>
      </c>
      <c r="N15" s="1214"/>
    </row>
    <row r="16" spans="1:14" s="1215" customFormat="1" ht="30.75" customHeight="1" hidden="1">
      <c r="A16" s="1640"/>
      <c r="B16" s="1646"/>
      <c r="C16" s="1210"/>
      <c r="D16" s="1211">
        <v>0</v>
      </c>
      <c r="E16" s="1212">
        <v>0</v>
      </c>
      <c r="F16" s="1212">
        <v>0</v>
      </c>
      <c r="G16" s="1212">
        <v>0</v>
      </c>
      <c r="H16" s="1213">
        <v>0</v>
      </c>
      <c r="I16" s="1213">
        <v>0</v>
      </c>
      <c r="J16" s="1213">
        <v>0</v>
      </c>
      <c r="K16" s="1213">
        <v>0</v>
      </c>
      <c r="L16" s="1213">
        <v>0</v>
      </c>
      <c r="M16" s="1213">
        <v>0</v>
      </c>
      <c r="N16" s="1214"/>
    </row>
    <row r="17" spans="1:14" s="1203" customFormat="1" ht="13.5">
      <c r="A17" s="1640"/>
      <c r="B17" s="1646"/>
      <c r="C17" s="1638" t="s">
        <v>265</v>
      </c>
      <c r="D17" s="1638"/>
      <c r="E17" s="1200" t="s">
        <v>193</v>
      </c>
      <c r="F17" s="1200" t="s">
        <v>193</v>
      </c>
      <c r="G17" s="1200" t="s">
        <v>193</v>
      </c>
      <c r="H17" s="1201">
        <f>H21+H27+H35+H43</f>
        <v>25764000</v>
      </c>
      <c r="I17" s="1201">
        <f>I21+I24+I27+I35+I43</f>
        <v>231900</v>
      </c>
      <c r="J17" s="1201">
        <f>J21+J24+J27+J35+J43</f>
        <v>13350200</v>
      </c>
      <c r="K17" s="1201">
        <f>K21+K24+K27+K35+K43</f>
        <v>5181900</v>
      </c>
      <c r="L17" s="1201">
        <f>L21+L24+L27+L35+L43</f>
        <v>7000000</v>
      </c>
      <c r="M17" s="1201">
        <f>M21+M24+M27+M35+M43</f>
        <v>0</v>
      </c>
      <c r="N17" s="1217">
        <f>SUM(I17:M17)</f>
        <v>25764000</v>
      </c>
    </row>
    <row r="18" spans="1:14" s="1205" customFormat="1" ht="14.25" customHeight="1">
      <c r="A18" s="1640"/>
      <c r="B18" s="1646"/>
      <c r="C18" s="1645" t="s">
        <v>269</v>
      </c>
      <c r="D18" s="1645"/>
      <c r="E18" s="1645"/>
      <c r="F18" s="1645"/>
      <c r="G18" s="1645"/>
      <c r="H18" s="1645"/>
      <c r="I18" s="1645"/>
      <c r="J18" s="1645"/>
      <c r="K18" s="1645"/>
      <c r="L18" s="1645"/>
      <c r="M18" s="1645"/>
      <c r="N18" s="1645"/>
    </row>
    <row r="19" spans="1:14" s="1221" customFormat="1" ht="31.5" customHeight="1" hidden="1">
      <c r="A19" s="1640"/>
      <c r="B19" s="1646"/>
      <c r="C19" s="1200" t="s">
        <v>270</v>
      </c>
      <c r="D19" s="1218" t="s">
        <v>271</v>
      </c>
      <c r="E19" s="1219"/>
      <c r="F19" s="1219"/>
      <c r="G19" s="1219"/>
      <c r="H19" s="1220">
        <f aca="true" t="shared" si="6" ref="H19:N19">H20+H21</f>
        <v>0</v>
      </c>
      <c r="I19" s="1220">
        <f t="shared" si="6"/>
        <v>0</v>
      </c>
      <c r="J19" s="1220">
        <f t="shared" si="6"/>
        <v>0</v>
      </c>
      <c r="K19" s="1220">
        <f t="shared" si="6"/>
        <v>0</v>
      </c>
      <c r="L19" s="1220">
        <f t="shared" si="6"/>
        <v>0</v>
      </c>
      <c r="M19" s="1220">
        <f t="shared" si="6"/>
        <v>0</v>
      </c>
      <c r="N19" s="1220">
        <f t="shared" si="6"/>
        <v>0</v>
      </c>
    </row>
    <row r="20" spans="1:14" s="1221" customFormat="1" ht="19.5" customHeight="1" hidden="1">
      <c r="A20" s="1640"/>
      <c r="B20" s="1646"/>
      <c r="C20" s="1222"/>
      <c r="D20" s="1222" t="s">
        <v>263</v>
      </c>
      <c r="E20" s="1216" t="s">
        <v>193</v>
      </c>
      <c r="F20" s="1216" t="s">
        <v>193</v>
      </c>
      <c r="G20" s="1216" t="s">
        <v>193</v>
      </c>
      <c r="H20" s="1216">
        <v>0</v>
      </c>
      <c r="I20" s="1223">
        <v>0</v>
      </c>
      <c r="J20" s="1223">
        <v>0</v>
      </c>
      <c r="K20" s="1223">
        <v>0</v>
      </c>
      <c r="L20" s="1223">
        <v>0</v>
      </c>
      <c r="M20" s="1223">
        <v>0</v>
      </c>
      <c r="N20" s="1223">
        <f>SUM(I20:M20)</f>
        <v>0</v>
      </c>
    </row>
    <row r="21" spans="1:14" s="1221" customFormat="1" ht="19.5" customHeight="1" hidden="1">
      <c r="A21" s="1640"/>
      <c r="B21" s="1646"/>
      <c r="C21" s="1222"/>
      <c r="D21" s="1222" t="s">
        <v>272</v>
      </c>
      <c r="E21" s="1216" t="s">
        <v>193</v>
      </c>
      <c r="F21" s="1216" t="s">
        <v>193</v>
      </c>
      <c r="G21" s="1216" t="s">
        <v>193</v>
      </c>
      <c r="H21" s="1223">
        <v>0</v>
      </c>
      <c r="I21" s="1223">
        <v>0</v>
      </c>
      <c r="J21" s="1223">
        <v>0</v>
      </c>
      <c r="K21" s="1223">
        <v>0</v>
      </c>
      <c r="L21" s="1223">
        <v>0</v>
      </c>
      <c r="M21" s="1223">
        <v>0</v>
      </c>
      <c r="N21" s="1223">
        <v>0</v>
      </c>
    </row>
    <row r="22" spans="1:14" s="1221" customFormat="1" ht="19.5" customHeight="1" hidden="1">
      <c r="A22" s="1640"/>
      <c r="B22" s="1646"/>
      <c r="C22" s="1200" t="s">
        <v>273</v>
      </c>
      <c r="D22" s="1218" t="s">
        <v>274</v>
      </c>
      <c r="E22" s="1219"/>
      <c r="F22" s="1219"/>
      <c r="G22" s="1219"/>
      <c r="H22" s="1220">
        <f aca="true" t="shared" si="7" ref="H22:N22">H23+H24</f>
        <v>0</v>
      </c>
      <c r="I22" s="1220">
        <f t="shared" si="7"/>
        <v>0</v>
      </c>
      <c r="J22" s="1220">
        <f t="shared" si="7"/>
        <v>0</v>
      </c>
      <c r="K22" s="1220">
        <f t="shared" si="7"/>
        <v>0</v>
      </c>
      <c r="L22" s="1220">
        <f t="shared" si="7"/>
        <v>0</v>
      </c>
      <c r="M22" s="1220">
        <f t="shared" si="7"/>
        <v>0</v>
      </c>
      <c r="N22" s="1224">
        <f t="shared" si="7"/>
        <v>0</v>
      </c>
    </row>
    <row r="23" spans="1:15" s="1221" customFormat="1" ht="19.5" customHeight="1" hidden="1">
      <c r="A23" s="1640"/>
      <c r="B23" s="1646"/>
      <c r="C23" s="1222"/>
      <c r="D23" s="1225" t="s">
        <v>263</v>
      </c>
      <c r="E23" s="1216" t="s">
        <v>193</v>
      </c>
      <c r="F23" s="1161"/>
      <c r="G23" s="1161"/>
      <c r="H23" s="1226">
        <v>0</v>
      </c>
      <c r="I23" s="1226">
        <v>0</v>
      </c>
      <c r="J23" s="1226">
        <v>0</v>
      </c>
      <c r="K23" s="1226">
        <v>0</v>
      </c>
      <c r="L23" s="1226">
        <v>0</v>
      </c>
      <c r="M23" s="1226">
        <v>0</v>
      </c>
      <c r="N23" s="1227">
        <f>SUM(I23:M23)</f>
        <v>0</v>
      </c>
      <c r="O23" s="1221">
        <v>0</v>
      </c>
    </row>
    <row r="24" spans="1:14" s="1221" customFormat="1" ht="19.5" customHeight="1" hidden="1">
      <c r="A24" s="1640"/>
      <c r="B24" s="1646"/>
      <c r="C24" s="1222"/>
      <c r="D24" s="1222" t="s">
        <v>272</v>
      </c>
      <c r="E24" s="1216" t="s">
        <v>193</v>
      </c>
      <c r="F24" s="1216" t="s">
        <v>193</v>
      </c>
      <c r="G24" s="1216" t="s">
        <v>193</v>
      </c>
      <c r="H24" s="1226">
        <v>0</v>
      </c>
      <c r="I24" s="1223"/>
      <c r="J24" s="1223"/>
      <c r="K24" s="1223"/>
      <c r="L24" s="1223"/>
      <c r="M24" s="1223"/>
      <c r="N24" s="1223">
        <f>SUM(I24:K24)</f>
        <v>0</v>
      </c>
    </row>
    <row r="25" spans="1:14" s="1205" customFormat="1" ht="13.5">
      <c r="A25" s="1640"/>
      <c r="B25" s="1646"/>
      <c r="C25" s="1228" t="s">
        <v>270</v>
      </c>
      <c r="D25" s="1229" t="s">
        <v>276</v>
      </c>
      <c r="E25" s="1230"/>
      <c r="F25" s="1230"/>
      <c r="G25" s="1230"/>
      <c r="H25" s="1231">
        <f>SUM(H26:H27)</f>
        <v>3000000</v>
      </c>
      <c r="I25" s="1231">
        <f>SUM(I26:I27)</f>
        <v>0</v>
      </c>
      <c r="J25" s="1231">
        <f>SUM(J26:J27)</f>
        <v>1500000</v>
      </c>
      <c r="K25" s="1231">
        <f>SUM(K26:K27)</f>
        <v>1500000</v>
      </c>
      <c r="L25" s="1231">
        <f>SUM(L26:L27)</f>
        <v>0</v>
      </c>
      <c r="M25" s="1231">
        <f>M26+M27</f>
        <v>0</v>
      </c>
      <c r="N25" s="1232">
        <f>N26+N27</f>
        <v>3000000</v>
      </c>
    </row>
    <row r="26" spans="1:14" s="1221" customFormat="1" ht="13.5">
      <c r="A26" s="1640"/>
      <c r="B26" s="1646"/>
      <c r="C26" s="1222"/>
      <c r="D26" s="1225" t="s">
        <v>263</v>
      </c>
      <c r="E26" s="1216" t="s">
        <v>193</v>
      </c>
      <c r="F26" s="1216" t="s">
        <v>193</v>
      </c>
      <c r="G26" s="1216" t="s">
        <v>193</v>
      </c>
      <c r="H26" s="1233">
        <v>0</v>
      </c>
      <c r="I26" s="1234">
        <v>0</v>
      </c>
      <c r="J26" s="1234"/>
      <c r="K26" s="1234">
        <v>0</v>
      </c>
      <c r="L26" s="1234"/>
      <c r="M26" s="1234">
        <v>0</v>
      </c>
      <c r="N26" s="1223">
        <f>SUM(I26:M26)</f>
        <v>0</v>
      </c>
    </row>
    <row r="27" spans="1:14" s="1221" customFormat="1" ht="13.5">
      <c r="A27" s="1640"/>
      <c r="B27" s="1646"/>
      <c r="C27" s="1222"/>
      <c r="D27" s="1222" t="s">
        <v>272</v>
      </c>
      <c r="E27" s="1216" t="s">
        <v>193</v>
      </c>
      <c r="F27" s="1216" t="s">
        <v>193</v>
      </c>
      <c r="G27" s="1216" t="s">
        <v>193</v>
      </c>
      <c r="H27" s="1233">
        <f aca="true" t="shared" si="8" ref="H27:M27">SUM(H28:H32)</f>
        <v>3000000</v>
      </c>
      <c r="I27" s="1233">
        <f t="shared" si="8"/>
        <v>0</v>
      </c>
      <c r="J27" s="1233">
        <f t="shared" si="8"/>
        <v>1500000</v>
      </c>
      <c r="K27" s="1233">
        <f t="shared" si="8"/>
        <v>1500000</v>
      </c>
      <c r="L27" s="1233">
        <f t="shared" si="8"/>
        <v>0</v>
      </c>
      <c r="M27" s="1233">
        <f t="shared" si="8"/>
        <v>0</v>
      </c>
      <c r="N27" s="1235">
        <f>SUM(I27:M27)</f>
        <v>3000000</v>
      </c>
    </row>
    <row r="28" spans="1:14" s="1221" customFormat="1" ht="26.25">
      <c r="A28" s="1640"/>
      <c r="B28" s="1228"/>
      <c r="C28" s="1222"/>
      <c r="D28" s="1222" t="s">
        <v>555</v>
      </c>
      <c r="E28" s="1216" t="s">
        <v>277</v>
      </c>
      <c r="F28" s="1216">
        <v>2021</v>
      </c>
      <c r="G28" s="1216">
        <v>2022</v>
      </c>
      <c r="H28" s="1233">
        <f>SUM(I28:M28)</f>
        <v>3000000</v>
      </c>
      <c r="I28" s="1236">
        <v>0</v>
      </c>
      <c r="J28" s="1233">
        <v>1500000</v>
      </c>
      <c r="K28" s="1236">
        <v>1500000</v>
      </c>
      <c r="L28" s="1234">
        <v>0</v>
      </c>
      <c r="M28" s="1234">
        <v>0</v>
      </c>
      <c r="N28" s="1235"/>
    </row>
    <row r="29" spans="1:14" s="1221" customFormat="1" ht="26.25" customHeight="1" hidden="1">
      <c r="A29" s="1640"/>
      <c r="B29" s="1228"/>
      <c r="C29" s="1222"/>
      <c r="D29" s="1222" t="s">
        <v>404</v>
      </c>
      <c r="E29" s="1216" t="s">
        <v>277</v>
      </c>
      <c r="F29" s="1216">
        <v>2018</v>
      </c>
      <c r="G29" s="1216">
        <v>2019</v>
      </c>
      <c r="H29" s="1233">
        <v>0</v>
      </c>
      <c r="I29" s="1233">
        <v>0</v>
      </c>
      <c r="J29" s="1233">
        <v>0</v>
      </c>
      <c r="K29" s="1233">
        <v>0</v>
      </c>
      <c r="L29" s="1233">
        <v>0</v>
      </c>
      <c r="M29" s="1233">
        <v>0</v>
      </c>
      <c r="N29" s="1235"/>
    </row>
    <row r="30" spans="1:14" s="1221" customFormat="1" ht="26.25" customHeight="1" hidden="1">
      <c r="A30" s="1640"/>
      <c r="B30" s="1228"/>
      <c r="C30" s="1222"/>
      <c r="D30" s="1222" t="s">
        <v>562</v>
      </c>
      <c r="E30" s="1216" t="s">
        <v>277</v>
      </c>
      <c r="F30" s="1216">
        <v>2018</v>
      </c>
      <c r="G30" s="1216">
        <v>2019</v>
      </c>
      <c r="H30" s="1233">
        <v>0</v>
      </c>
      <c r="I30" s="1233">
        <v>0</v>
      </c>
      <c r="J30" s="1233">
        <v>0</v>
      </c>
      <c r="K30" s="1233">
        <v>0</v>
      </c>
      <c r="L30" s="1233">
        <v>0</v>
      </c>
      <c r="M30" s="1233">
        <v>0</v>
      </c>
      <c r="N30" s="1235"/>
    </row>
    <row r="31" spans="1:14" s="1221" customFormat="1" ht="30" customHeight="1" hidden="1">
      <c r="A31" s="1640"/>
      <c r="B31" s="1228"/>
      <c r="C31" s="1222"/>
      <c r="D31" s="1222" t="s">
        <v>556</v>
      </c>
      <c r="E31" s="1216" t="s">
        <v>277</v>
      </c>
      <c r="F31" s="1216">
        <v>2018</v>
      </c>
      <c r="G31" s="1216">
        <v>2019</v>
      </c>
      <c r="H31" s="1233">
        <v>0</v>
      </c>
      <c r="I31" s="1236">
        <v>0</v>
      </c>
      <c r="J31" s="1233">
        <v>0</v>
      </c>
      <c r="K31" s="1234">
        <v>0</v>
      </c>
      <c r="L31" s="1234">
        <v>0</v>
      </c>
      <c r="M31" s="1234">
        <v>0</v>
      </c>
      <c r="N31" s="1235"/>
    </row>
    <row r="32" spans="1:14" s="1221" customFormat="1" ht="30" customHeight="1" hidden="1">
      <c r="A32" s="1640"/>
      <c r="B32" s="1228"/>
      <c r="C32" s="1222"/>
      <c r="D32" s="1222" t="s">
        <v>557</v>
      </c>
      <c r="E32" s="1216" t="s">
        <v>277</v>
      </c>
      <c r="F32" s="1216">
        <v>2018</v>
      </c>
      <c r="G32" s="1216">
        <v>2019</v>
      </c>
      <c r="H32" s="1233">
        <v>0</v>
      </c>
      <c r="I32" s="1236">
        <v>0</v>
      </c>
      <c r="J32" s="1233">
        <v>0</v>
      </c>
      <c r="K32" s="1234">
        <v>0</v>
      </c>
      <c r="L32" s="1234">
        <v>0</v>
      </c>
      <c r="M32" s="1234">
        <v>0</v>
      </c>
      <c r="N32" s="1235"/>
    </row>
    <row r="33" spans="1:14" s="1221" customFormat="1" ht="13.5">
      <c r="A33" s="1640"/>
      <c r="B33" s="1228"/>
      <c r="C33" s="1209" t="s">
        <v>273</v>
      </c>
      <c r="D33" s="1209" t="s">
        <v>358</v>
      </c>
      <c r="E33" s="1237"/>
      <c r="F33" s="1237"/>
      <c r="G33" s="1237"/>
      <c r="H33" s="1238">
        <f aca="true" t="shared" si="9" ref="H33:M33">H35</f>
        <v>22764000</v>
      </c>
      <c r="I33" s="1238">
        <f t="shared" si="9"/>
        <v>231900</v>
      </c>
      <c r="J33" s="1238">
        <f t="shared" si="9"/>
        <v>11850200</v>
      </c>
      <c r="K33" s="1238">
        <f t="shared" si="9"/>
        <v>3681900</v>
      </c>
      <c r="L33" s="1238">
        <f t="shared" si="9"/>
        <v>7000000</v>
      </c>
      <c r="M33" s="1238">
        <f t="shared" si="9"/>
        <v>0</v>
      </c>
      <c r="N33" s="1235">
        <f>SUM(I33:M33)</f>
        <v>22764000</v>
      </c>
    </row>
    <row r="34" spans="1:14" s="1221" customFormat="1" ht="13.5">
      <c r="A34" s="1640"/>
      <c r="B34" s="1228"/>
      <c r="C34" s="1222"/>
      <c r="D34" s="1225" t="s">
        <v>263</v>
      </c>
      <c r="E34" s="1216"/>
      <c r="F34" s="1216"/>
      <c r="G34" s="1216"/>
      <c r="H34" s="1233">
        <v>0</v>
      </c>
      <c r="I34" s="1233">
        <v>0</v>
      </c>
      <c r="J34" s="1233">
        <v>0</v>
      </c>
      <c r="K34" s="1233">
        <v>0</v>
      </c>
      <c r="L34" s="1233">
        <v>0</v>
      </c>
      <c r="M34" s="1233">
        <v>0</v>
      </c>
      <c r="N34" s="1235">
        <f>SUM(I34:M34)</f>
        <v>0</v>
      </c>
    </row>
    <row r="35" spans="1:14" s="1221" customFormat="1" ht="13.5">
      <c r="A35" s="1640"/>
      <c r="B35" s="1228"/>
      <c r="C35" s="1222"/>
      <c r="D35" s="1222" t="s">
        <v>272</v>
      </c>
      <c r="E35" s="1216"/>
      <c r="F35" s="1216"/>
      <c r="G35" s="1216"/>
      <c r="H35" s="1233">
        <f aca="true" t="shared" si="10" ref="H35:M35">SUM(H36:H40)</f>
        <v>22764000</v>
      </c>
      <c r="I35" s="1233">
        <f t="shared" si="10"/>
        <v>231900</v>
      </c>
      <c r="J35" s="1233">
        <f t="shared" si="10"/>
        <v>11850200</v>
      </c>
      <c r="K35" s="1233">
        <f t="shared" si="10"/>
        <v>3681900</v>
      </c>
      <c r="L35" s="1233">
        <f t="shared" si="10"/>
        <v>7000000</v>
      </c>
      <c r="M35" s="1233">
        <f t="shared" si="10"/>
        <v>0</v>
      </c>
      <c r="N35" s="1235">
        <f>SUM(I35:M35)</f>
        <v>22764000</v>
      </c>
    </row>
    <row r="36" spans="1:14" s="1221" customFormat="1" ht="26.25">
      <c r="A36" s="1640"/>
      <c r="B36" s="1228"/>
      <c r="C36" s="1222"/>
      <c r="D36" s="1222" t="s">
        <v>558</v>
      </c>
      <c r="E36" s="1216" t="s">
        <v>277</v>
      </c>
      <c r="F36" s="1216">
        <v>2021</v>
      </c>
      <c r="G36" s="1216">
        <v>2023</v>
      </c>
      <c r="H36" s="1233">
        <v>18000000</v>
      </c>
      <c r="I36" s="1236">
        <v>0</v>
      </c>
      <c r="J36" s="1233">
        <v>8000000</v>
      </c>
      <c r="K36" s="1236">
        <v>3000000</v>
      </c>
      <c r="L36" s="1234">
        <v>7000000</v>
      </c>
      <c r="M36" s="1233">
        <v>0</v>
      </c>
      <c r="N36" s="1235"/>
    </row>
    <row r="37" spans="1:14" s="1239" customFormat="1" ht="13.5">
      <c r="A37" s="1640"/>
      <c r="B37" s="1228"/>
      <c r="C37" s="1222"/>
      <c r="D37" s="1222" t="s">
        <v>399</v>
      </c>
      <c r="E37" s="1216" t="s">
        <v>277</v>
      </c>
      <c r="F37" s="1216">
        <v>2021</v>
      </c>
      <c r="G37" s="1216">
        <v>2022</v>
      </c>
      <c r="H37" s="1233">
        <v>1000000</v>
      </c>
      <c r="I37" s="1236">
        <v>0</v>
      </c>
      <c r="J37" s="1233">
        <v>500000</v>
      </c>
      <c r="K37" s="1236">
        <v>500000</v>
      </c>
      <c r="L37" s="1236">
        <v>0</v>
      </c>
      <c r="M37" s="1236">
        <v>0</v>
      </c>
      <c r="N37" s="1223"/>
    </row>
    <row r="38" spans="1:14" s="1221" customFormat="1" ht="42.75" customHeight="1">
      <c r="A38" s="1640"/>
      <c r="B38" s="1240"/>
      <c r="C38" s="1241"/>
      <c r="D38" s="1241" t="s">
        <v>798</v>
      </c>
      <c r="E38" s="1242" t="s">
        <v>277</v>
      </c>
      <c r="F38" s="1242">
        <v>2020</v>
      </c>
      <c r="G38" s="1242">
        <v>2021</v>
      </c>
      <c r="H38" s="1233">
        <v>2854500</v>
      </c>
      <c r="I38" s="1243">
        <v>50000</v>
      </c>
      <c r="J38" s="1244">
        <v>2804500</v>
      </c>
      <c r="K38" s="1243">
        <v>0</v>
      </c>
      <c r="L38" s="1243">
        <v>0</v>
      </c>
      <c r="M38" s="1243">
        <v>0</v>
      </c>
      <c r="N38" s="1245"/>
    </row>
    <row r="39" spans="1:14" s="1221" customFormat="1" ht="26.25" customHeight="1">
      <c r="A39" s="1640"/>
      <c r="B39" s="1240"/>
      <c r="C39" s="1241"/>
      <c r="D39" s="1211" t="s">
        <v>705</v>
      </c>
      <c r="E39" s="1242" t="s">
        <v>277</v>
      </c>
      <c r="F39" s="1242">
        <v>2019</v>
      </c>
      <c r="G39" s="1242">
        <v>2022</v>
      </c>
      <c r="H39" s="1233">
        <v>909500</v>
      </c>
      <c r="I39" s="1243">
        <v>181900</v>
      </c>
      <c r="J39" s="1244">
        <v>545700</v>
      </c>
      <c r="K39" s="1243">
        <v>181900</v>
      </c>
      <c r="L39" s="1243">
        <v>0</v>
      </c>
      <c r="M39" s="1243">
        <v>0</v>
      </c>
      <c r="N39" s="1245"/>
    </row>
    <row r="40" spans="1:14" s="1221" customFormat="1" ht="26.25" customHeight="1" hidden="1">
      <c r="A40" s="1640"/>
      <c r="B40" s="1228"/>
      <c r="C40" s="1222"/>
      <c r="D40" s="1222" t="s">
        <v>559</v>
      </c>
      <c r="E40" s="1216" t="s">
        <v>554</v>
      </c>
      <c r="F40" s="1216">
        <v>2018</v>
      </c>
      <c r="G40" s="1216">
        <v>2019</v>
      </c>
      <c r="H40" s="1233">
        <v>0</v>
      </c>
      <c r="I40" s="1236">
        <v>0</v>
      </c>
      <c r="J40" s="1233">
        <v>0</v>
      </c>
      <c r="K40" s="1236">
        <v>0</v>
      </c>
      <c r="L40" s="1236">
        <v>0</v>
      </c>
      <c r="M40" s="1236">
        <v>0</v>
      </c>
      <c r="N40" s="1223"/>
    </row>
    <row r="41" spans="1:14" s="1203" customFormat="1" ht="13.5" hidden="1">
      <c r="A41" s="1640"/>
      <c r="B41" s="1228"/>
      <c r="C41" s="1209" t="s">
        <v>275</v>
      </c>
      <c r="D41" s="1209" t="s">
        <v>560</v>
      </c>
      <c r="E41" s="1237"/>
      <c r="F41" s="1237"/>
      <c r="G41" s="1237"/>
      <c r="H41" s="1238">
        <f aca="true" t="shared" si="11" ref="H41:M41">SUM(H42:H43)</f>
        <v>0</v>
      </c>
      <c r="I41" s="1238">
        <f t="shared" si="11"/>
        <v>0</v>
      </c>
      <c r="J41" s="1238">
        <f t="shared" si="11"/>
        <v>0</v>
      </c>
      <c r="K41" s="1238">
        <f t="shared" si="11"/>
        <v>0</v>
      </c>
      <c r="L41" s="1238">
        <f t="shared" si="11"/>
        <v>0</v>
      </c>
      <c r="M41" s="1238">
        <f t="shared" si="11"/>
        <v>0</v>
      </c>
      <c r="N41" s="1246"/>
    </row>
    <row r="42" spans="1:14" s="1221" customFormat="1" ht="13.5" hidden="1">
      <c r="A42" s="1640"/>
      <c r="B42" s="1228"/>
      <c r="C42" s="1222"/>
      <c r="D42" s="1225" t="s">
        <v>263</v>
      </c>
      <c r="E42" s="1216"/>
      <c r="F42" s="1216"/>
      <c r="G42" s="1216"/>
      <c r="H42" s="1233">
        <v>0</v>
      </c>
      <c r="I42" s="1236">
        <v>0</v>
      </c>
      <c r="J42" s="1233">
        <v>0</v>
      </c>
      <c r="K42" s="1236">
        <v>0</v>
      </c>
      <c r="L42" s="1236">
        <v>0</v>
      </c>
      <c r="M42" s="1236">
        <v>0</v>
      </c>
      <c r="N42" s="1223"/>
    </row>
    <row r="43" spans="1:14" s="1221" customFormat="1" ht="13.5" hidden="1">
      <c r="A43" s="1640"/>
      <c r="B43" s="1228"/>
      <c r="C43" s="1222"/>
      <c r="D43" s="1222" t="s">
        <v>272</v>
      </c>
      <c r="E43" s="1216"/>
      <c r="F43" s="1216"/>
      <c r="G43" s="1216"/>
      <c r="H43" s="1233">
        <f aca="true" t="shared" si="12" ref="H43:M43">H44</f>
        <v>0</v>
      </c>
      <c r="I43" s="1233">
        <f t="shared" si="12"/>
        <v>0</v>
      </c>
      <c r="J43" s="1233">
        <f t="shared" si="12"/>
        <v>0</v>
      </c>
      <c r="K43" s="1233">
        <f t="shared" si="12"/>
        <v>0</v>
      </c>
      <c r="L43" s="1233">
        <f t="shared" si="12"/>
        <v>0</v>
      </c>
      <c r="M43" s="1233">
        <f t="shared" si="12"/>
        <v>0</v>
      </c>
      <c r="N43" s="1223"/>
    </row>
    <row r="44" spans="1:14" s="1221" customFormat="1" ht="13.5" hidden="1">
      <c r="A44" s="1640"/>
      <c r="B44" s="1228"/>
      <c r="C44" s="1222"/>
      <c r="D44" s="1222" t="s">
        <v>398</v>
      </c>
      <c r="E44" s="1242" t="s">
        <v>277</v>
      </c>
      <c r="F44" s="1216">
        <v>2020</v>
      </c>
      <c r="G44" s="1216">
        <v>2021</v>
      </c>
      <c r="H44" s="1233">
        <v>0</v>
      </c>
      <c r="I44" s="1236">
        <v>0</v>
      </c>
      <c r="J44" s="1233">
        <v>0</v>
      </c>
      <c r="K44" s="1236">
        <v>0</v>
      </c>
      <c r="L44" s="1236">
        <v>0</v>
      </c>
      <c r="M44" s="1236">
        <v>0</v>
      </c>
      <c r="N44" s="1223"/>
    </row>
    <row r="45" spans="1:14" s="1206" customFormat="1" ht="41.25" customHeight="1">
      <c r="A45" s="1640"/>
      <c r="B45" s="1646" t="s">
        <v>278</v>
      </c>
      <c r="C45" s="1648" t="s">
        <v>561</v>
      </c>
      <c r="D45" s="1648"/>
      <c r="E45" s="1200" t="s">
        <v>193</v>
      </c>
      <c r="F45" s="1200" t="s">
        <v>193</v>
      </c>
      <c r="G45" s="1200" t="s">
        <v>193</v>
      </c>
      <c r="H45" s="1231">
        <f aca="true" t="shared" si="13" ref="H45:N45">H46+H47</f>
        <v>0</v>
      </c>
      <c r="I45" s="1231">
        <f t="shared" si="13"/>
        <v>0</v>
      </c>
      <c r="J45" s="1231">
        <f t="shared" si="13"/>
        <v>0</v>
      </c>
      <c r="K45" s="1231">
        <f t="shared" si="13"/>
        <v>0</v>
      </c>
      <c r="L45" s="1231">
        <f t="shared" si="13"/>
        <v>0</v>
      </c>
      <c r="M45" s="1231">
        <f t="shared" si="13"/>
        <v>0</v>
      </c>
      <c r="N45" s="1220">
        <f t="shared" si="13"/>
        <v>0</v>
      </c>
    </row>
    <row r="46" spans="1:14" s="1203" customFormat="1" ht="13.5">
      <c r="A46" s="1640"/>
      <c r="B46" s="1646"/>
      <c r="C46" s="1638" t="s">
        <v>263</v>
      </c>
      <c r="D46" s="1638"/>
      <c r="E46" s="1200" t="s">
        <v>193</v>
      </c>
      <c r="F46" s="1200" t="s">
        <v>193</v>
      </c>
      <c r="G46" s="1200" t="s">
        <v>193</v>
      </c>
      <c r="H46" s="1201">
        <f aca="true" t="shared" si="14" ref="H46:M47">H50</f>
        <v>0</v>
      </c>
      <c r="I46" s="1201">
        <f t="shared" si="14"/>
        <v>0</v>
      </c>
      <c r="J46" s="1201">
        <f t="shared" si="14"/>
        <v>0</v>
      </c>
      <c r="K46" s="1201">
        <f t="shared" si="14"/>
        <v>0</v>
      </c>
      <c r="L46" s="1201">
        <f t="shared" si="14"/>
        <v>0</v>
      </c>
      <c r="M46" s="1201">
        <f t="shared" si="14"/>
        <v>0</v>
      </c>
      <c r="N46" s="1223">
        <f>SUM(I46:M46)</f>
        <v>0</v>
      </c>
    </row>
    <row r="47" spans="1:14" s="1203" customFormat="1" ht="13.5">
      <c r="A47" s="1640"/>
      <c r="B47" s="1646"/>
      <c r="C47" s="1638" t="s">
        <v>265</v>
      </c>
      <c r="D47" s="1638"/>
      <c r="E47" s="1200" t="s">
        <v>193</v>
      </c>
      <c r="F47" s="1200" t="s">
        <v>193</v>
      </c>
      <c r="G47" s="1200" t="s">
        <v>193</v>
      </c>
      <c r="H47" s="1201">
        <f t="shared" si="14"/>
        <v>0</v>
      </c>
      <c r="I47" s="1201">
        <f t="shared" si="14"/>
        <v>0</v>
      </c>
      <c r="J47" s="1201">
        <f t="shared" si="14"/>
        <v>0</v>
      </c>
      <c r="K47" s="1201">
        <f t="shared" si="14"/>
        <v>0</v>
      </c>
      <c r="L47" s="1201">
        <f t="shared" si="14"/>
        <v>0</v>
      </c>
      <c r="M47" s="1201">
        <f t="shared" si="14"/>
        <v>0</v>
      </c>
      <c r="N47" s="1223">
        <f>SUM(I47:M47)</f>
        <v>0</v>
      </c>
    </row>
    <row r="48" spans="1:14" s="1205" customFormat="1" ht="14.25" customHeight="1" hidden="1">
      <c r="A48" s="1640"/>
      <c r="B48" s="1646"/>
      <c r="C48" s="1645" t="s">
        <v>269</v>
      </c>
      <c r="D48" s="1645"/>
      <c r="E48" s="1645"/>
      <c r="F48" s="1645"/>
      <c r="G48" s="1645"/>
      <c r="H48" s="1645"/>
      <c r="I48" s="1645"/>
      <c r="J48" s="1645"/>
      <c r="K48" s="1645"/>
      <c r="L48" s="1645"/>
      <c r="M48" s="1645"/>
      <c r="N48" s="1645"/>
    </row>
    <row r="49" spans="1:14" ht="30" customHeight="1" hidden="1">
      <c r="A49" s="1640"/>
      <c r="B49" s="1646"/>
      <c r="C49" s="1228" t="s">
        <v>270</v>
      </c>
      <c r="D49" s="1229" t="s">
        <v>279</v>
      </c>
      <c r="E49" s="1247"/>
      <c r="F49" s="1247"/>
      <c r="G49" s="1247"/>
      <c r="H49" s="1231">
        <f aca="true" t="shared" si="15" ref="H49:N49">H50+H51</f>
        <v>0</v>
      </c>
      <c r="I49" s="1231">
        <f t="shared" si="15"/>
        <v>0</v>
      </c>
      <c r="J49" s="1231">
        <f t="shared" si="15"/>
        <v>0</v>
      </c>
      <c r="K49" s="1231">
        <f t="shared" si="15"/>
        <v>0</v>
      </c>
      <c r="L49" s="1231">
        <f t="shared" si="15"/>
        <v>0</v>
      </c>
      <c r="M49" s="1231">
        <f t="shared" si="15"/>
        <v>0</v>
      </c>
      <c r="N49" s="1220">
        <f t="shared" si="15"/>
        <v>0</v>
      </c>
    </row>
    <row r="50" spans="1:14" s="1248" customFormat="1" ht="13.5" customHeight="1" hidden="1">
      <c r="A50" s="1640"/>
      <c r="B50" s="1646"/>
      <c r="C50" s="1222"/>
      <c r="D50" s="1225" t="s">
        <v>263</v>
      </c>
      <c r="E50" s="1216" t="s">
        <v>193</v>
      </c>
      <c r="F50" s="1216" t="s">
        <v>193</v>
      </c>
      <c r="G50" s="1216" t="s">
        <v>193</v>
      </c>
      <c r="H50" s="1233"/>
      <c r="I50" s="1234"/>
      <c r="J50" s="1234"/>
      <c r="K50" s="1234"/>
      <c r="L50" s="1234"/>
      <c r="M50" s="1234"/>
      <c r="N50" s="1223">
        <f>SUM(I50:M50)</f>
        <v>0</v>
      </c>
    </row>
    <row r="51" spans="1:14" s="1248" customFormat="1" ht="13.5" customHeight="1" hidden="1">
      <c r="A51" s="1640"/>
      <c r="B51" s="1646"/>
      <c r="C51" s="1222"/>
      <c r="D51" s="1222" t="s">
        <v>272</v>
      </c>
      <c r="E51" s="1216" t="s">
        <v>193</v>
      </c>
      <c r="F51" s="1216" t="s">
        <v>193</v>
      </c>
      <c r="G51" s="1216" t="s">
        <v>193</v>
      </c>
      <c r="H51" s="1233"/>
      <c r="I51" s="1234"/>
      <c r="J51" s="1234"/>
      <c r="K51" s="1234"/>
      <c r="L51" s="1234"/>
      <c r="M51" s="1234"/>
      <c r="N51" s="1223">
        <f>SUM(I51:M51)</f>
        <v>0</v>
      </c>
    </row>
    <row r="52" spans="1:14" s="1206" customFormat="1" ht="27" customHeight="1">
      <c r="A52" s="1640"/>
      <c r="B52" s="1642" t="s">
        <v>280</v>
      </c>
      <c r="C52" s="1648" t="s">
        <v>281</v>
      </c>
      <c r="D52" s="1648"/>
      <c r="E52" s="1200" t="s">
        <v>193</v>
      </c>
      <c r="F52" s="1200" t="s">
        <v>193</v>
      </c>
      <c r="G52" s="1200" t="s">
        <v>193</v>
      </c>
      <c r="H52" s="1231">
        <f aca="true" t="shared" si="16" ref="H52:N52">H53+H56</f>
        <v>30716700.7</v>
      </c>
      <c r="I52" s="1231">
        <f t="shared" si="16"/>
        <v>7767035.7</v>
      </c>
      <c r="J52" s="1231">
        <f t="shared" si="16"/>
        <v>12801244</v>
      </c>
      <c r="K52" s="1231">
        <f t="shared" si="16"/>
        <v>8848421</v>
      </c>
      <c r="L52" s="1231">
        <f t="shared" si="16"/>
        <v>1300000</v>
      </c>
      <c r="M52" s="1231">
        <f t="shared" si="16"/>
        <v>0</v>
      </c>
      <c r="N52" s="1249">
        <f t="shared" si="16"/>
        <v>30716700.7</v>
      </c>
    </row>
    <row r="53" spans="1:14" s="1250" customFormat="1" ht="14.25" customHeight="1">
      <c r="A53" s="1640"/>
      <c r="B53" s="1643"/>
      <c r="C53" s="1638" t="s">
        <v>263</v>
      </c>
      <c r="D53" s="1638"/>
      <c r="E53" s="1200" t="s">
        <v>193</v>
      </c>
      <c r="F53" s="1200" t="s">
        <v>193</v>
      </c>
      <c r="G53" s="1200" t="s">
        <v>193</v>
      </c>
      <c r="H53" s="1231">
        <f aca="true" t="shared" si="17" ref="H53:M53">H55</f>
        <v>0</v>
      </c>
      <c r="I53" s="1231">
        <f t="shared" si="17"/>
        <v>0</v>
      </c>
      <c r="J53" s="1231">
        <f t="shared" si="17"/>
        <v>0</v>
      </c>
      <c r="K53" s="1231">
        <f t="shared" si="17"/>
        <v>0</v>
      </c>
      <c r="L53" s="1231">
        <f t="shared" si="17"/>
        <v>0</v>
      </c>
      <c r="M53" s="1231">
        <f t="shared" si="17"/>
        <v>0</v>
      </c>
      <c r="N53" s="1232">
        <f>SUM(I53:M53)</f>
        <v>0</v>
      </c>
    </row>
    <row r="54" spans="1:14" s="1253" customFormat="1" ht="12.75" customHeight="1" hidden="1">
      <c r="A54" s="1640"/>
      <c r="B54" s="1643"/>
      <c r="C54" s="1652" t="s">
        <v>282</v>
      </c>
      <c r="D54" s="1652"/>
      <c r="E54" s="1212"/>
      <c r="F54" s="1212"/>
      <c r="G54" s="1212"/>
      <c r="H54" s="1251"/>
      <c r="I54" s="1251"/>
      <c r="J54" s="1251"/>
      <c r="K54" s="1251"/>
      <c r="L54" s="1251"/>
      <c r="M54" s="1251"/>
      <c r="N54" s="1252"/>
    </row>
    <row r="55" spans="1:14" s="1258" customFormat="1" ht="13.5" hidden="1">
      <c r="A55" s="1641"/>
      <c r="B55" s="1644"/>
      <c r="C55" s="1254"/>
      <c r="D55" s="1254"/>
      <c r="E55" s="1255"/>
      <c r="F55" s="1212"/>
      <c r="G55" s="1212"/>
      <c r="H55" s="1251">
        <v>0</v>
      </c>
      <c r="I55" s="1251">
        <v>0</v>
      </c>
      <c r="J55" s="1251">
        <v>0</v>
      </c>
      <c r="K55" s="1256">
        <v>0</v>
      </c>
      <c r="L55" s="1256">
        <v>0</v>
      </c>
      <c r="M55" s="1256">
        <v>0</v>
      </c>
      <c r="N55" s="1257"/>
    </row>
    <row r="56" spans="1:14" s="1250" customFormat="1" ht="12" customHeight="1">
      <c r="A56" s="1639"/>
      <c r="B56" s="1642"/>
      <c r="C56" s="1638" t="s">
        <v>265</v>
      </c>
      <c r="D56" s="1638"/>
      <c r="E56" s="1200" t="s">
        <v>193</v>
      </c>
      <c r="F56" s="1200" t="s">
        <v>193</v>
      </c>
      <c r="G56" s="1200" t="s">
        <v>193</v>
      </c>
      <c r="H56" s="1231">
        <f aca="true" t="shared" si="18" ref="H56:M56">H60+H69</f>
        <v>30716700.7</v>
      </c>
      <c r="I56" s="1231">
        <f t="shared" si="18"/>
        <v>7767035.7</v>
      </c>
      <c r="J56" s="1231">
        <f t="shared" si="18"/>
        <v>12801244</v>
      </c>
      <c r="K56" s="1231">
        <f t="shared" si="18"/>
        <v>8848421</v>
      </c>
      <c r="L56" s="1231">
        <f t="shared" si="18"/>
        <v>1300000</v>
      </c>
      <c r="M56" s="1231">
        <f t="shared" si="18"/>
        <v>0</v>
      </c>
      <c r="N56" s="1259">
        <f>SUM(I56:M56)</f>
        <v>30716700.7</v>
      </c>
    </row>
    <row r="57" spans="1:14" ht="14.25" customHeight="1">
      <c r="A57" s="1640"/>
      <c r="B57" s="1643"/>
      <c r="C57" s="1645" t="s">
        <v>269</v>
      </c>
      <c r="D57" s="1645"/>
      <c r="E57" s="1645"/>
      <c r="F57" s="1645"/>
      <c r="G57" s="1645"/>
      <c r="H57" s="1645"/>
      <c r="I57" s="1645"/>
      <c r="J57" s="1645"/>
      <c r="K57" s="1645"/>
      <c r="L57" s="1645"/>
      <c r="M57" s="1645"/>
      <c r="N57" s="1645"/>
    </row>
    <row r="58" spans="1:14" ht="13.5">
      <c r="A58" s="1640"/>
      <c r="B58" s="1643"/>
      <c r="C58" s="1228" t="s">
        <v>270</v>
      </c>
      <c r="D58" s="1229" t="s">
        <v>283</v>
      </c>
      <c r="E58" s="1247"/>
      <c r="F58" s="1247"/>
      <c r="G58" s="1247"/>
      <c r="H58" s="1231">
        <f aca="true" t="shared" si="19" ref="H58:N58">H59+H60</f>
        <v>30716700.7</v>
      </c>
      <c r="I58" s="1231">
        <f t="shared" si="19"/>
        <v>7767035.7</v>
      </c>
      <c r="J58" s="1231">
        <f t="shared" si="19"/>
        <v>12801244</v>
      </c>
      <c r="K58" s="1231">
        <f t="shared" si="19"/>
        <v>8848421</v>
      </c>
      <c r="L58" s="1231">
        <f t="shared" si="19"/>
        <v>1300000</v>
      </c>
      <c r="M58" s="1231">
        <f t="shared" si="19"/>
        <v>0</v>
      </c>
      <c r="N58" s="1259">
        <f t="shared" si="19"/>
        <v>4468691</v>
      </c>
    </row>
    <row r="59" spans="1:14" s="1248" customFormat="1" ht="13.5">
      <c r="A59" s="1640"/>
      <c r="B59" s="1643"/>
      <c r="C59" s="1222"/>
      <c r="D59" s="1225" t="s">
        <v>263</v>
      </c>
      <c r="E59" s="1216" t="s">
        <v>193</v>
      </c>
      <c r="F59" s="1216" t="s">
        <v>193</v>
      </c>
      <c r="G59" s="1216" t="s">
        <v>193</v>
      </c>
      <c r="H59" s="1233">
        <v>0</v>
      </c>
      <c r="I59" s="1234">
        <v>0</v>
      </c>
      <c r="J59" s="1234"/>
      <c r="K59" s="1234">
        <v>0</v>
      </c>
      <c r="L59" s="1234"/>
      <c r="M59" s="1234">
        <v>0</v>
      </c>
      <c r="N59" s="1235">
        <f>SUM(I59:K59)</f>
        <v>0</v>
      </c>
    </row>
    <row r="60" spans="1:14" s="1248" customFormat="1" ht="14.25" customHeight="1">
      <c r="A60" s="1640"/>
      <c r="B60" s="1643"/>
      <c r="C60" s="1222"/>
      <c r="D60" s="1260" t="s">
        <v>272</v>
      </c>
      <c r="E60" s="1237" t="s">
        <v>193</v>
      </c>
      <c r="F60" s="1237" t="s">
        <v>193</v>
      </c>
      <c r="G60" s="1237" t="s">
        <v>193</v>
      </c>
      <c r="H60" s="1238">
        <f>SUM(H61:H72)</f>
        <v>30716700.7</v>
      </c>
      <c r="I60" s="1238">
        <f>SUM(I61:I72)</f>
        <v>7767035.7</v>
      </c>
      <c r="J60" s="1238">
        <f>SUM(J61:J72)</f>
        <v>12801244</v>
      </c>
      <c r="K60" s="1238">
        <f>SUM(K61:K72)</f>
        <v>8848421</v>
      </c>
      <c r="L60" s="1238">
        <f>SUM(L61:L72)</f>
        <v>1300000</v>
      </c>
      <c r="M60" s="1238">
        <f>SUM(M61:M66)</f>
        <v>0</v>
      </c>
      <c r="N60" s="1238">
        <f>SUM(N61:N66)</f>
        <v>4468691</v>
      </c>
    </row>
    <row r="61" spans="1:14" s="1248" customFormat="1" ht="26.25">
      <c r="A61" s="1640"/>
      <c r="B61" s="1643"/>
      <c r="C61" s="1222"/>
      <c r="D61" s="1222" t="s">
        <v>326</v>
      </c>
      <c r="E61" s="1216" t="s">
        <v>277</v>
      </c>
      <c r="F61" s="1216">
        <v>2019</v>
      </c>
      <c r="G61" s="1216">
        <v>2022</v>
      </c>
      <c r="H61" s="1233">
        <v>4468691</v>
      </c>
      <c r="I61" s="1236">
        <v>40000</v>
      </c>
      <c r="J61" s="1233">
        <v>1796729</v>
      </c>
      <c r="K61" s="1236">
        <v>2631962</v>
      </c>
      <c r="L61" s="1236">
        <v>0</v>
      </c>
      <c r="M61" s="1236">
        <v>0</v>
      </c>
      <c r="N61" s="1261">
        <f>SUM(I61:M61)</f>
        <v>4468691</v>
      </c>
    </row>
    <row r="62" spans="1:14" s="1248" customFormat="1" ht="13.5">
      <c r="A62" s="1640"/>
      <c r="B62" s="1643"/>
      <c r="C62" s="1222"/>
      <c r="D62" s="1222" t="s">
        <v>405</v>
      </c>
      <c r="E62" s="1216" t="s">
        <v>277</v>
      </c>
      <c r="F62" s="1216">
        <v>2021</v>
      </c>
      <c r="G62" s="1216">
        <v>2022</v>
      </c>
      <c r="H62" s="1233">
        <f>SUM(I62:M62)</f>
        <v>1916459</v>
      </c>
      <c r="I62" s="1236">
        <v>0</v>
      </c>
      <c r="J62" s="1236">
        <v>500000</v>
      </c>
      <c r="K62" s="1236">
        <v>1416459</v>
      </c>
      <c r="L62" s="1236">
        <v>0</v>
      </c>
      <c r="M62" s="1236">
        <v>0</v>
      </c>
      <c r="N62" s="1261"/>
    </row>
    <row r="63" spans="1:14" s="1248" customFormat="1" ht="13.5">
      <c r="A63" s="1640"/>
      <c r="B63" s="1643"/>
      <c r="C63" s="1222"/>
      <c r="D63" s="1222" t="s">
        <v>589</v>
      </c>
      <c r="E63" s="1216" t="s">
        <v>277</v>
      </c>
      <c r="F63" s="1216">
        <v>2020</v>
      </c>
      <c r="G63" s="1216">
        <v>2023</v>
      </c>
      <c r="H63" s="1233">
        <v>5600000</v>
      </c>
      <c r="I63" s="1236">
        <v>2600000</v>
      </c>
      <c r="J63" s="1233">
        <v>1000000</v>
      </c>
      <c r="K63" s="1236">
        <v>1000000</v>
      </c>
      <c r="L63" s="1236">
        <v>1000000</v>
      </c>
      <c r="M63" s="1236"/>
      <c r="N63" s="1235"/>
    </row>
    <row r="64" spans="1:14" s="1248" customFormat="1" ht="13.5">
      <c r="A64" s="1640"/>
      <c r="B64" s="1644"/>
      <c r="C64" s="1222"/>
      <c r="D64" s="1222" t="s">
        <v>590</v>
      </c>
      <c r="E64" s="1216" t="s">
        <v>277</v>
      </c>
      <c r="F64" s="1216">
        <v>2020</v>
      </c>
      <c r="G64" s="1216">
        <v>2023</v>
      </c>
      <c r="H64" s="1233">
        <v>1266500</v>
      </c>
      <c r="I64" s="1236">
        <v>366500</v>
      </c>
      <c r="J64" s="1233">
        <v>300000</v>
      </c>
      <c r="K64" s="1236">
        <v>300000</v>
      </c>
      <c r="L64" s="1236">
        <v>300000</v>
      </c>
      <c r="M64" s="1236">
        <v>0</v>
      </c>
      <c r="N64" s="1235"/>
    </row>
    <row r="65" spans="1:14" s="1248" customFormat="1" ht="26.25">
      <c r="A65" s="1640"/>
      <c r="B65" s="1240"/>
      <c r="C65" s="1222"/>
      <c r="D65" s="1222" t="s">
        <v>706</v>
      </c>
      <c r="E65" s="1216" t="s">
        <v>277</v>
      </c>
      <c r="F65" s="1216">
        <v>2020</v>
      </c>
      <c r="G65" s="1216">
        <v>2021</v>
      </c>
      <c r="H65" s="1233">
        <v>4015050.7</v>
      </c>
      <c r="I65" s="1236">
        <v>3160535.7</v>
      </c>
      <c r="J65" s="1233">
        <v>854515</v>
      </c>
      <c r="K65" s="1236">
        <v>0</v>
      </c>
      <c r="L65" s="1236">
        <v>0</v>
      </c>
      <c r="M65" s="1236">
        <v>0</v>
      </c>
      <c r="N65" s="1235"/>
    </row>
    <row r="66" spans="1:14" s="1248" customFormat="1" ht="39">
      <c r="A66" s="1640"/>
      <c r="B66" s="1240"/>
      <c r="C66" s="1222"/>
      <c r="D66" s="1222" t="s">
        <v>707</v>
      </c>
      <c r="E66" s="1216" t="s">
        <v>277</v>
      </c>
      <c r="F66" s="1216">
        <v>2019</v>
      </c>
      <c r="G66" s="1216">
        <v>2021</v>
      </c>
      <c r="H66" s="1233">
        <v>1000000</v>
      </c>
      <c r="I66" s="1236">
        <v>700000</v>
      </c>
      <c r="J66" s="1233">
        <v>300000</v>
      </c>
      <c r="K66" s="1236">
        <v>0</v>
      </c>
      <c r="L66" s="1236">
        <v>0</v>
      </c>
      <c r="M66" s="1236">
        <v>0</v>
      </c>
      <c r="N66" s="1235"/>
    </row>
    <row r="67" spans="1:14" ht="26.25" customHeight="1" hidden="1">
      <c r="A67" s="1640"/>
      <c r="B67" s="1262"/>
      <c r="C67" s="1228" t="s">
        <v>273</v>
      </c>
      <c r="D67" s="1229" t="s">
        <v>279</v>
      </c>
      <c r="E67" s="1247"/>
      <c r="F67" s="1247"/>
      <c r="G67" s="1247"/>
      <c r="H67" s="1231">
        <v>0</v>
      </c>
      <c r="I67" s="1231">
        <v>0</v>
      </c>
      <c r="J67" s="1231">
        <v>0</v>
      </c>
      <c r="K67" s="1231">
        <v>0</v>
      </c>
      <c r="L67" s="1231">
        <v>0</v>
      </c>
      <c r="M67" s="1231">
        <v>0</v>
      </c>
      <c r="N67" s="1220">
        <f>N68+N69</f>
        <v>0</v>
      </c>
    </row>
    <row r="68" spans="1:14" s="1248" customFormat="1" ht="13.5" customHeight="1" hidden="1">
      <c r="A68" s="1640"/>
      <c r="B68" s="1262"/>
      <c r="C68" s="1222"/>
      <c r="D68" s="1225" t="s">
        <v>263</v>
      </c>
      <c r="E68" s="1216" t="s">
        <v>193</v>
      </c>
      <c r="F68" s="1216" t="s">
        <v>193</v>
      </c>
      <c r="G68" s="1216" t="s">
        <v>193</v>
      </c>
      <c r="H68" s="1226"/>
      <c r="I68" s="1223"/>
      <c r="J68" s="1223"/>
      <c r="K68" s="1223"/>
      <c r="L68" s="1223"/>
      <c r="M68" s="1223"/>
      <c r="N68" s="1223">
        <f>SUM(I68:K68)</f>
        <v>0</v>
      </c>
    </row>
    <row r="69" spans="1:14" s="1248" customFormat="1" ht="13.5" customHeight="1" hidden="1">
      <c r="A69" s="1640"/>
      <c r="B69" s="1262"/>
      <c r="C69" s="1222"/>
      <c r="D69" s="1222" t="s">
        <v>272</v>
      </c>
      <c r="E69" s="1216" t="s">
        <v>193</v>
      </c>
      <c r="F69" s="1216" t="s">
        <v>193</v>
      </c>
      <c r="G69" s="1216" t="s">
        <v>193</v>
      </c>
      <c r="H69" s="1226"/>
      <c r="I69" s="1223"/>
      <c r="J69" s="1223"/>
      <c r="K69" s="1223"/>
      <c r="L69" s="1223"/>
      <c r="M69" s="1223"/>
      <c r="N69" s="1223">
        <f>SUM(I69:K69)</f>
        <v>0</v>
      </c>
    </row>
    <row r="70" spans="1:14" s="1248" customFormat="1" ht="13.5" customHeight="1">
      <c r="A70" s="1640"/>
      <c r="B70" s="1262"/>
      <c r="C70" s="1222"/>
      <c r="D70" s="1222" t="s">
        <v>869</v>
      </c>
      <c r="E70" s="1216" t="s">
        <v>277</v>
      </c>
      <c r="F70" s="1216">
        <v>2020</v>
      </c>
      <c r="G70" s="1216">
        <v>2022</v>
      </c>
      <c r="H70" s="1233">
        <v>4000000</v>
      </c>
      <c r="I70" s="1234">
        <v>40000</v>
      </c>
      <c r="J70" s="1234">
        <v>2960000</v>
      </c>
      <c r="K70" s="1234">
        <v>1000000</v>
      </c>
      <c r="L70" s="1234">
        <v>0</v>
      </c>
      <c r="M70" s="1223"/>
      <c r="N70" s="1223"/>
    </row>
    <row r="71" spans="1:14" s="1248" customFormat="1" ht="13.5" customHeight="1">
      <c r="A71" s="1640"/>
      <c r="B71" s="1262"/>
      <c r="C71" s="1222"/>
      <c r="D71" s="1222" t="s">
        <v>816</v>
      </c>
      <c r="E71" s="1216" t="s">
        <v>277</v>
      </c>
      <c r="F71" s="1216">
        <v>2020</v>
      </c>
      <c r="G71" s="1216">
        <v>2022</v>
      </c>
      <c r="H71" s="1233">
        <v>7000000</v>
      </c>
      <c r="I71" s="1234">
        <v>60000</v>
      </c>
      <c r="J71" s="1234">
        <v>4440000</v>
      </c>
      <c r="K71" s="1234">
        <v>2500000</v>
      </c>
      <c r="L71" s="1234">
        <v>0</v>
      </c>
      <c r="M71" s="1223"/>
      <c r="N71" s="1223"/>
    </row>
    <row r="72" spans="1:14" s="1248" customFormat="1" ht="13.5" customHeight="1">
      <c r="A72" s="1640"/>
      <c r="B72" s="1262"/>
      <c r="C72" s="1222"/>
      <c r="D72" s="1222" t="s">
        <v>812</v>
      </c>
      <c r="E72" s="1216" t="s">
        <v>277</v>
      </c>
      <c r="F72" s="1216">
        <v>2020</v>
      </c>
      <c r="G72" s="1216">
        <v>2021</v>
      </c>
      <c r="H72" s="1233">
        <v>1450000</v>
      </c>
      <c r="I72" s="1234">
        <v>800000</v>
      </c>
      <c r="J72" s="1234">
        <v>650000</v>
      </c>
      <c r="K72" s="1234">
        <v>0</v>
      </c>
      <c r="L72" s="1234">
        <v>0</v>
      </c>
      <c r="M72" s="1223"/>
      <c r="N72" s="1223"/>
    </row>
    <row r="73" spans="1:14" s="1263" customFormat="1" ht="53.25" customHeight="1">
      <c r="A73" s="1640"/>
      <c r="B73" s="1646" t="s">
        <v>284</v>
      </c>
      <c r="C73" s="1648" t="s">
        <v>285</v>
      </c>
      <c r="D73" s="1648"/>
      <c r="E73" s="1200" t="s">
        <v>193</v>
      </c>
      <c r="F73" s="1200" t="s">
        <v>193</v>
      </c>
      <c r="G73" s="1200" t="s">
        <v>193</v>
      </c>
      <c r="H73" s="1231">
        <f aca="true" t="shared" si="20" ref="H73:N73">H74+H75</f>
        <v>0</v>
      </c>
      <c r="I73" s="1231">
        <f t="shared" si="20"/>
        <v>0</v>
      </c>
      <c r="J73" s="1231">
        <f t="shared" si="20"/>
        <v>0</v>
      </c>
      <c r="K73" s="1231">
        <f t="shared" si="20"/>
        <v>0</v>
      </c>
      <c r="L73" s="1231">
        <f t="shared" si="20"/>
        <v>0</v>
      </c>
      <c r="M73" s="1231">
        <f t="shared" si="20"/>
        <v>0</v>
      </c>
      <c r="N73" s="1220">
        <f t="shared" si="20"/>
        <v>0</v>
      </c>
    </row>
    <row r="74" spans="1:14" s="1250" customFormat="1" ht="12.75" customHeight="1">
      <c r="A74" s="1640"/>
      <c r="B74" s="1646"/>
      <c r="C74" s="1638" t="s">
        <v>263</v>
      </c>
      <c r="D74" s="1638"/>
      <c r="E74" s="1200" t="s">
        <v>193</v>
      </c>
      <c r="F74" s="1200" t="s">
        <v>193</v>
      </c>
      <c r="G74" s="1200" t="s">
        <v>193</v>
      </c>
      <c r="H74" s="1231">
        <f aca="true" t="shared" si="21" ref="H74:N75">H78+H81</f>
        <v>0</v>
      </c>
      <c r="I74" s="1231">
        <f t="shared" si="21"/>
        <v>0</v>
      </c>
      <c r="J74" s="1231">
        <f t="shared" si="21"/>
        <v>0</v>
      </c>
      <c r="K74" s="1231">
        <f t="shared" si="21"/>
        <v>0</v>
      </c>
      <c r="L74" s="1231">
        <f t="shared" si="21"/>
        <v>0</v>
      </c>
      <c r="M74" s="1231">
        <f t="shared" si="21"/>
        <v>0</v>
      </c>
      <c r="N74" s="1220">
        <f t="shared" si="21"/>
        <v>0</v>
      </c>
    </row>
    <row r="75" spans="1:14" s="1250" customFormat="1" ht="12.75" customHeight="1">
      <c r="A75" s="1640"/>
      <c r="B75" s="1646"/>
      <c r="C75" s="1638" t="s">
        <v>265</v>
      </c>
      <c r="D75" s="1638"/>
      <c r="E75" s="1200" t="s">
        <v>193</v>
      </c>
      <c r="F75" s="1200" t="s">
        <v>193</v>
      </c>
      <c r="G75" s="1200" t="s">
        <v>193</v>
      </c>
      <c r="H75" s="1231">
        <f t="shared" si="21"/>
        <v>0</v>
      </c>
      <c r="I75" s="1231">
        <f t="shared" si="21"/>
        <v>0</v>
      </c>
      <c r="J75" s="1231">
        <f t="shared" si="21"/>
        <v>0</v>
      </c>
      <c r="K75" s="1231">
        <f t="shared" si="21"/>
        <v>0</v>
      </c>
      <c r="L75" s="1231">
        <f t="shared" si="21"/>
        <v>0</v>
      </c>
      <c r="M75" s="1231">
        <f t="shared" si="21"/>
        <v>0</v>
      </c>
      <c r="N75" s="1220">
        <f t="shared" si="21"/>
        <v>0</v>
      </c>
    </row>
    <row r="76" spans="1:14" ht="12.75" customHeight="1" hidden="1">
      <c r="A76" s="1640"/>
      <c r="B76" s="1646"/>
      <c r="C76" s="1645" t="s">
        <v>269</v>
      </c>
      <c r="D76" s="1645"/>
      <c r="E76" s="1645"/>
      <c r="F76" s="1645"/>
      <c r="G76" s="1645"/>
      <c r="H76" s="1645"/>
      <c r="I76" s="1645"/>
      <c r="J76" s="1645"/>
      <c r="K76" s="1645"/>
      <c r="L76" s="1645"/>
      <c r="M76" s="1645"/>
      <c r="N76" s="1645"/>
    </row>
    <row r="77" spans="1:14" ht="13.5" hidden="1">
      <c r="A77" s="1640"/>
      <c r="B77" s="1646"/>
      <c r="C77" s="1228" t="s">
        <v>270</v>
      </c>
      <c r="D77" s="1229" t="s">
        <v>286</v>
      </c>
      <c r="E77" s="1247"/>
      <c r="F77" s="1247"/>
      <c r="G77" s="1247"/>
      <c r="H77" s="1231">
        <f aca="true" t="shared" si="22" ref="H77:N77">H78+H79</f>
        <v>0</v>
      </c>
      <c r="I77" s="1231">
        <f t="shared" si="22"/>
        <v>0</v>
      </c>
      <c r="J77" s="1231">
        <f t="shared" si="22"/>
        <v>0</v>
      </c>
      <c r="K77" s="1231">
        <f t="shared" si="22"/>
        <v>0</v>
      </c>
      <c r="L77" s="1231">
        <f t="shared" si="22"/>
        <v>0</v>
      </c>
      <c r="M77" s="1231">
        <f t="shared" si="22"/>
        <v>0</v>
      </c>
      <c r="N77" s="1220">
        <f t="shared" si="22"/>
        <v>0</v>
      </c>
    </row>
    <row r="78" spans="1:14" s="1248" customFormat="1" ht="13.5" hidden="1">
      <c r="A78" s="1640"/>
      <c r="B78" s="1646"/>
      <c r="C78" s="1222"/>
      <c r="D78" s="1222" t="s">
        <v>263</v>
      </c>
      <c r="E78" s="1216" t="s">
        <v>193</v>
      </c>
      <c r="F78" s="1216" t="s">
        <v>193</v>
      </c>
      <c r="G78" s="1216" t="s">
        <v>193</v>
      </c>
      <c r="H78" s="1264"/>
      <c r="I78" s="1264"/>
      <c r="J78" s="1264"/>
      <c r="K78" s="1264"/>
      <c r="L78" s="1264"/>
      <c r="M78" s="1264"/>
      <c r="N78" s="1246">
        <f>SUM(I78:K78)</f>
        <v>0</v>
      </c>
    </row>
    <row r="79" spans="1:14" s="1248" customFormat="1" ht="13.5" hidden="1">
      <c r="A79" s="1640"/>
      <c r="B79" s="1646"/>
      <c r="C79" s="1222"/>
      <c r="D79" s="1222" t="s">
        <v>272</v>
      </c>
      <c r="E79" s="1216" t="s">
        <v>193</v>
      </c>
      <c r="F79" s="1216" t="s">
        <v>193</v>
      </c>
      <c r="G79" s="1216" t="s">
        <v>193</v>
      </c>
      <c r="H79" s="1265"/>
      <c r="I79" s="1266"/>
      <c r="J79" s="1266"/>
      <c r="K79" s="1266"/>
      <c r="L79" s="1266"/>
      <c r="M79" s="1266"/>
      <c r="N79" s="1223">
        <f>SUM(I79:K79)</f>
        <v>0</v>
      </c>
    </row>
    <row r="80" spans="1:14" ht="13.5" customHeight="1" hidden="1">
      <c r="A80" s="1640"/>
      <c r="B80" s="1646"/>
      <c r="C80" s="1228" t="s">
        <v>273</v>
      </c>
      <c r="D80" s="1229" t="s">
        <v>287</v>
      </c>
      <c r="E80" s="1247"/>
      <c r="F80" s="1247"/>
      <c r="G80" s="1247"/>
      <c r="H80" s="1231">
        <f>H81+H82</f>
        <v>0</v>
      </c>
      <c r="I80" s="1231">
        <f>I81+I82</f>
        <v>0</v>
      </c>
      <c r="J80" s="1231"/>
      <c r="K80" s="1231">
        <f>K81+K82</f>
        <v>0</v>
      </c>
      <c r="L80" s="1231"/>
      <c r="M80" s="1231">
        <f>M81+M82</f>
        <v>0</v>
      </c>
      <c r="N80" s="1220">
        <f>N81+N82</f>
        <v>0</v>
      </c>
    </row>
    <row r="81" spans="1:14" s="1248" customFormat="1" ht="13.5" customHeight="1" hidden="1">
      <c r="A81" s="1640"/>
      <c r="B81" s="1646"/>
      <c r="C81" s="1222"/>
      <c r="D81" s="1222" t="s">
        <v>263</v>
      </c>
      <c r="E81" s="1216" t="s">
        <v>193</v>
      </c>
      <c r="F81" s="1216" t="s">
        <v>193</v>
      </c>
      <c r="G81" s="1216" t="s">
        <v>193</v>
      </c>
      <c r="H81" s="1265"/>
      <c r="I81" s="1265"/>
      <c r="J81" s="1265"/>
      <c r="K81" s="1265"/>
      <c r="L81" s="1265"/>
      <c r="M81" s="1265"/>
      <c r="N81" s="1223">
        <f>SUM(I81:K81)</f>
        <v>0</v>
      </c>
    </row>
    <row r="82" spans="1:14" s="1248" customFormat="1" ht="13.5" customHeight="1" hidden="1">
      <c r="A82" s="1640"/>
      <c r="B82" s="1646"/>
      <c r="C82" s="1222"/>
      <c r="D82" s="1222" t="s">
        <v>272</v>
      </c>
      <c r="E82" s="1216" t="s">
        <v>193</v>
      </c>
      <c r="F82" s="1216" t="s">
        <v>193</v>
      </c>
      <c r="G82" s="1216" t="s">
        <v>193</v>
      </c>
      <c r="H82" s="1265"/>
      <c r="I82" s="1266"/>
      <c r="J82" s="1266"/>
      <c r="K82" s="1266"/>
      <c r="L82" s="1266"/>
      <c r="M82" s="1266"/>
      <c r="N82" s="1223">
        <f>SUM(I82:K82)</f>
        <v>0</v>
      </c>
    </row>
    <row r="83" spans="1:14" s="1263" customFormat="1" ht="27" customHeight="1" hidden="1">
      <c r="A83" s="1640"/>
      <c r="B83" s="1646" t="s">
        <v>288</v>
      </c>
      <c r="C83" s="1648" t="s">
        <v>289</v>
      </c>
      <c r="D83" s="1648"/>
      <c r="E83" s="1267" t="s">
        <v>193</v>
      </c>
      <c r="F83" s="1267" t="s">
        <v>193</v>
      </c>
      <c r="G83" s="1267" t="s">
        <v>193</v>
      </c>
      <c r="H83" s="1231">
        <f aca="true" t="shared" si="23" ref="H83:N83">H84+H85</f>
        <v>0</v>
      </c>
      <c r="I83" s="1231">
        <f t="shared" si="23"/>
        <v>0</v>
      </c>
      <c r="J83" s="1231">
        <f t="shared" si="23"/>
        <v>0</v>
      </c>
      <c r="K83" s="1231">
        <f t="shared" si="23"/>
        <v>0</v>
      </c>
      <c r="L83" s="1231">
        <f t="shared" si="23"/>
        <v>0</v>
      </c>
      <c r="M83" s="1231">
        <f t="shared" si="23"/>
        <v>0</v>
      </c>
      <c r="N83" s="1220">
        <f t="shared" si="23"/>
        <v>0</v>
      </c>
    </row>
    <row r="84" spans="1:14" ht="28.5" customHeight="1" hidden="1">
      <c r="A84" s="1641"/>
      <c r="B84" s="1646"/>
      <c r="C84" s="1268" t="s">
        <v>270</v>
      </c>
      <c r="D84" s="1225" t="s">
        <v>290</v>
      </c>
      <c r="E84" s="1216" t="s">
        <v>193</v>
      </c>
      <c r="F84" s="1216" t="s">
        <v>193</v>
      </c>
      <c r="G84" s="1216" t="s">
        <v>193</v>
      </c>
      <c r="H84" s="1269"/>
      <c r="I84" s="1270"/>
      <c r="J84" s="1270"/>
      <c r="K84" s="1270"/>
      <c r="L84" s="1270"/>
      <c r="M84" s="1270"/>
      <c r="N84" s="1223">
        <f>SUM(I84:K84)</f>
        <v>0</v>
      </c>
    </row>
    <row r="85" spans="1:14" ht="30" customHeight="1" hidden="1">
      <c r="A85" s="1204"/>
      <c r="B85" s="1646"/>
      <c r="C85" s="1268" t="s">
        <v>273</v>
      </c>
      <c r="D85" s="1225" t="s">
        <v>290</v>
      </c>
      <c r="E85" s="1216" t="s">
        <v>193</v>
      </c>
      <c r="F85" s="1216" t="s">
        <v>193</v>
      </c>
      <c r="G85" s="1216" t="s">
        <v>193</v>
      </c>
      <c r="H85" s="1269"/>
      <c r="I85" s="1270"/>
      <c r="J85" s="1271"/>
      <c r="K85" s="1270"/>
      <c r="L85" s="1270"/>
      <c r="M85" s="1270"/>
      <c r="N85" s="1223">
        <f>SUM(I85:K85)</f>
        <v>0</v>
      </c>
    </row>
    <row r="86" spans="1:14" s="1273" customFormat="1" ht="12">
      <c r="A86" s="1272"/>
      <c r="B86" s="1272"/>
      <c r="H86" s="1274"/>
      <c r="I86" s="1275"/>
      <c r="J86" s="1276"/>
      <c r="K86" s="1275"/>
      <c r="L86" s="1275"/>
      <c r="M86" s="1275"/>
      <c r="N86" s="1275"/>
    </row>
    <row r="87" ht="13.5" hidden="1"/>
    <row r="88" ht="13.5" hidden="1"/>
    <row r="89" spans="4:7" ht="13.5">
      <c r="D89" s="1263" t="s">
        <v>870</v>
      </c>
      <c r="E89" s="1263"/>
      <c r="F89" s="1263"/>
      <c r="G89" s="1263"/>
    </row>
    <row r="90" spans="4:7" ht="13.5" hidden="1">
      <c r="D90" s="1263"/>
      <c r="E90" s="1263"/>
      <c r="F90" s="1263"/>
      <c r="G90" s="1263"/>
    </row>
    <row r="91" spans="3:8" ht="26.25">
      <c r="C91" s="1279" t="s">
        <v>169</v>
      </c>
      <c r="D91" s="1280" t="s">
        <v>291</v>
      </c>
      <c r="E91" s="1281" t="s">
        <v>708</v>
      </c>
      <c r="F91" s="1282" t="s">
        <v>292</v>
      </c>
      <c r="G91" s="1281" t="s">
        <v>293</v>
      </c>
      <c r="H91" s="1281" t="s">
        <v>871</v>
      </c>
    </row>
    <row r="92" spans="3:8" ht="13.5">
      <c r="C92" s="1283" t="s">
        <v>294</v>
      </c>
      <c r="D92" s="1284" t="s">
        <v>295</v>
      </c>
      <c r="E92" s="1285">
        <f>SUM(E93:E95)</f>
        <v>330958.38</v>
      </c>
      <c r="F92" s="1285">
        <f>SUM(F93:F95)</f>
        <v>928642.63</v>
      </c>
      <c r="G92" s="1285">
        <f>SUM(G93:G95)</f>
        <v>1259601.01</v>
      </c>
      <c r="H92" s="1285">
        <f>SUM(H93:H95)</f>
        <v>1046491.0800000001</v>
      </c>
    </row>
    <row r="93" spans="3:8" ht="26.25">
      <c r="C93" s="462">
        <v>1</v>
      </c>
      <c r="D93" s="1211" t="s">
        <v>588</v>
      </c>
      <c r="E93" s="1286">
        <v>330958.38</v>
      </c>
      <c r="F93" s="1287">
        <f>G93-E93</f>
        <v>831186.1</v>
      </c>
      <c r="G93" s="1288">
        <v>1162144.48</v>
      </c>
      <c r="H93" s="1289">
        <v>967944.18</v>
      </c>
    </row>
    <row r="94" spans="3:8" ht="39">
      <c r="C94" s="462">
        <v>2</v>
      </c>
      <c r="D94" s="1211" t="s">
        <v>705</v>
      </c>
      <c r="E94" s="1286">
        <v>0</v>
      </c>
      <c r="F94" s="1287">
        <f>G94-E94</f>
        <v>97456.53</v>
      </c>
      <c r="G94" s="1288">
        <v>97456.53</v>
      </c>
      <c r="H94" s="1289">
        <v>78546.9</v>
      </c>
    </row>
    <row r="95" spans="3:8" ht="13.5" hidden="1">
      <c r="C95" s="462">
        <v>3</v>
      </c>
      <c r="D95" s="1290"/>
      <c r="E95" s="1286">
        <v>0</v>
      </c>
      <c r="F95" s="1287"/>
      <c r="G95" s="1288"/>
      <c r="H95" s="1289">
        <v>0</v>
      </c>
    </row>
    <row r="96" spans="3:8" ht="13.5">
      <c r="C96" s="1291" t="s">
        <v>296</v>
      </c>
      <c r="D96" s="1292" t="s">
        <v>297</v>
      </c>
      <c r="E96" s="1293">
        <f>SUM(E97:E107)</f>
        <v>4350000</v>
      </c>
      <c r="F96" s="1293">
        <f>SUM(F97:F107)</f>
        <v>3648935.7</v>
      </c>
      <c r="G96" s="1293">
        <f>SUM(G97:G107)</f>
        <v>7998935.7</v>
      </c>
      <c r="H96" s="1293">
        <f>SUM(H97:H107)</f>
        <v>4797860.5200000005</v>
      </c>
    </row>
    <row r="97" spans="3:8" ht="39">
      <c r="C97" s="1294">
        <v>3</v>
      </c>
      <c r="D97" s="1241" t="s">
        <v>798</v>
      </c>
      <c r="E97" s="1295">
        <v>0</v>
      </c>
      <c r="F97" s="1295">
        <f aca="true" t="shared" si="24" ref="F97:F107">G97-E97</f>
        <v>50000</v>
      </c>
      <c r="G97" s="1295">
        <v>50000</v>
      </c>
      <c r="H97" s="1295">
        <v>2214</v>
      </c>
    </row>
    <row r="98" spans="3:8" ht="39">
      <c r="C98" s="1294">
        <v>4</v>
      </c>
      <c r="D98" s="1211" t="s">
        <v>705</v>
      </c>
      <c r="E98" s="1295">
        <v>0</v>
      </c>
      <c r="F98" s="1295">
        <f t="shared" si="24"/>
        <v>181900</v>
      </c>
      <c r="G98" s="1295">
        <v>181900</v>
      </c>
      <c r="H98" s="1295">
        <v>0</v>
      </c>
    </row>
    <row r="99" spans="3:8" ht="26.25">
      <c r="C99" s="1294">
        <v>5</v>
      </c>
      <c r="D99" s="1296" t="s">
        <v>591</v>
      </c>
      <c r="E99" s="1295">
        <v>2000000</v>
      </c>
      <c r="F99" s="1295">
        <f t="shared" si="24"/>
        <v>-1960000</v>
      </c>
      <c r="G99" s="1295">
        <v>40000</v>
      </c>
      <c r="H99" s="1295">
        <v>40000.01</v>
      </c>
    </row>
    <row r="100" spans="3:8" ht="13.5">
      <c r="C100" s="1294">
        <v>6</v>
      </c>
      <c r="D100" s="1296" t="s">
        <v>592</v>
      </c>
      <c r="E100" s="1295">
        <v>2000000</v>
      </c>
      <c r="F100" s="1295">
        <f t="shared" si="24"/>
        <v>600000</v>
      </c>
      <c r="G100" s="1297">
        <v>2600000</v>
      </c>
      <c r="H100" s="1295">
        <v>2395891.79</v>
      </c>
    </row>
    <row r="101" spans="3:9" ht="12.75" customHeight="1">
      <c r="C101" s="1294">
        <v>7</v>
      </c>
      <c r="D101" s="1298" t="s">
        <v>343</v>
      </c>
      <c r="E101" s="1295">
        <v>350000</v>
      </c>
      <c r="F101" s="1295">
        <f t="shared" si="24"/>
        <v>16500</v>
      </c>
      <c r="G101" s="1297">
        <v>366500</v>
      </c>
      <c r="H101" s="1295">
        <v>349945.11</v>
      </c>
      <c r="I101" s="29"/>
    </row>
    <row r="102" spans="3:8" ht="13.5" hidden="1">
      <c r="C102" s="1294">
        <v>8</v>
      </c>
      <c r="D102" s="1222"/>
      <c r="E102" s="1295"/>
      <c r="F102" s="1295"/>
      <c r="G102" s="1297"/>
      <c r="H102" s="1295"/>
    </row>
    <row r="103" spans="3:8" ht="26.25">
      <c r="C103" s="1294">
        <v>8</v>
      </c>
      <c r="D103" s="1222" t="s">
        <v>706</v>
      </c>
      <c r="E103" s="1295">
        <v>0</v>
      </c>
      <c r="F103" s="1295">
        <f t="shared" si="24"/>
        <v>3160535.7</v>
      </c>
      <c r="G103" s="1297">
        <v>3160535.7</v>
      </c>
      <c r="H103" s="1295">
        <v>1042469.64</v>
      </c>
    </row>
    <row r="104" spans="3:8" ht="39">
      <c r="C104" s="1294">
        <v>9</v>
      </c>
      <c r="D104" s="1222" t="s">
        <v>707</v>
      </c>
      <c r="E104" s="1295">
        <v>0</v>
      </c>
      <c r="F104" s="1295">
        <f t="shared" si="24"/>
        <v>700000</v>
      </c>
      <c r="G104" s="1297">
        <v>700000</v>
      </c>
      <c r="H104" s="1295">
        <v>624164.69</v>
      </c>
    </row>
    <row r="105" spans="3:8" ht="13.5">
      <c r="C105" s="1294">
        <v>10</v>
      </c>
      <c r="D105" s="1454" t="s">
        <v>815</v>
      </c>
      <c r="E105" s="1295">
        <v>0</v>
      </c>
      <c r="F105" s="1295">
        <f t="shared" si="24"/>
        <v>40000</v>
      </c>
      <c r="G105" s="1297">
        <v>40000</v>
      </c>
      <c r="H105" s="1295">
        <v>0</v>
      </c>
    </row>
    <row r="106" spans="3:8" ht="13.5">
      <c r="C106" s="1294">
        <v>11</v>
      </c>
      <c r="D106" s="1454" t="s">
        <v>816</v>
      </c>
      <c r="E106" s="1295">
        <v>0</v>
      </c>
      <c r="F106" s="1295">
        <f t="shared" si="24"/>
        <v>60000</v>
      </c>
      <c r="G106" s="1297">
        <v>60000</v>
      </c>
      <c r="H106" s="1295">
        <v>0</v>
      </c>
    </row>
    <row r="107" spans="3:8" ht="13.5">
      <c r="C107" s="1294">
        <v>12</v>
      </c>
      <c r="D107" s="1454" t="s">
        <v>812</v>
      </c>
      <c r="E107" s="1295">
        <v>0</v>
      </c>
      <c r="F107" s="1295">
        <f t="shared" si="24"/>
        <v>800000</v>
      </c>
      <c r="G107" s="1297">
        <v>800000</v>
      </c>
      <c r="H107" s="1295">
        <v>343175.28</v>
      </c>
    </row>
    <row r="108" spans="3:8" ht="13.5">
      <c r="C108" s="1299"/>
      <c r="D108" s="1300" t="s">
        <v>298</v>
      </c>
      <c r="E108" s="1301">
        <f>E92+E96</f>
        <v>4680958.38</v>
      </c>
      <c r="F108" s="1302">
        <f>F92+F96</f>
        <v>4577578.33</v>
      </c>
      <c r="G108" s="1303">
        <f>G92+G96</f>
        <v>9258536.71</v>
      </c>
      <c r="H108" s="1301">
        <f>H92+H96</f>
        <v>5844351.600000001</v>
      </c>
    </row>
    <row r="109" spans="4:8" ht="15" customHeight="1">
      <c r="D109" s="1647" t="s">
        <v>300</v>
      </c>
      <c r="E109" s="1647"/>
      <c r="F109" s="1647"/>
      <c r="G109" s="1647"/>
      <c r="H109" s="1647"/>
    </row>
    <row r="110" spans="4:13" ht="14.25" customHeight="1">
      <c r="D110" s="29" t="s">
        <v>872</v>
      </c>
      <c r="E110" s="29"/>
      <c r="F110" s="29"/>
      <c r="G110" s="29"/>
      <c r="H110" s="29"/>
      <c r="I110" s="29"/>
      <c r="J110" s="1304"/>
      <c r="K110" s="29"/>
      <c r="L110" s="29"/>
      <c r="M110" s="29"/>
    </row>
  </sheetData>
  <sheetProtection selectLockedCells="1" selectUnlockedCells="1"/>
  <mergeCells count="41">
    <mergeCell ref="A1:N1"/>
    <mergeCell ref="K2:M2"/>
    <mergeCell ref="A3:N3"/>
    <mergeCell ref="A4:A5"/>
    <mergeCell ref="B4:D5"/>
    <mergeCell ref="E4:E5"/>
    <mergeCell ref="F4:G4"/>
    <mergeCell ref="C54:D54"/>
    <mergeCell ref="C45:D45"/>
    <mergeCell ref="C48:N48"/>
    <mergeCell ref="C46:D46"/>
    <mergeCell ref="C47:D47"/>
    <mergeCell ref="C52:D52"/>
    <mergeCell ref="B45:B51"/>
    <mergeCell ref="B7:D7"/>
    <mergeCell ref="B8:D8"/>
    <mergeCell ref="B9:D9"/>
    <mergeCell ref="N4:N5"/>
    <mergeCell ref="C11:D11"/>
    <mergeCell ref="H4:H5"/>
    <mergeCell ref="B6:D6"/>
    <mergeCell ref="D109:H109"/>
    <mergeCell ref="B73:B82"/>
    <mergeCell ref="C73:D73"/>
    <mergeCell ref="C53:D53"/>
    <mergeCell ref="C74:D74"/>
    <mergeCell ref="C56:D56"/>
    <mergeCell ref="C76:N76"/>
    <mergeCell ref="B83:B85"/>
    <mergeCell ref="C83:D83"/>
    <mergeCell ref="C57:N57"/>
    <mergeCell ref="C75:D75"/>
    <mergeCell ref="C12:D12"/>
    <mergeCell ref="A10:A55"/>
    <mergeCell ref="A56:A84"/>
    <mergeCell ref="B52:B55"/>
    <mergeCell ref="B56:B64"/>
    <mergeCell ref="B10:N10"/>
    <mergeCell ref="B11:B27"/>
    <mergeCell ref="C17:D17"/>
    <mergeCell ref="C18:N18"/>
  </mergeCells>
  <printOptions horizontalCentered="1" verticalCentered="1"/>
  <pageMargins left="0.31496062992125984" right="0.31496062992125984" top="0.5511811023622047" bottom="0.5511811023622047" header="0.5118110236220472" footer="0.31496062992125984"/>
  <pageSetup fitToHeight="2" fitToWidth="1" orientation="landscape" paperSize="9" scale="7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2"/>
  <sheetViews>
    <sheetView tabSelected="1" zoomScalePageLayoutView="0" workbookViewId="0" topLeftCell="A43">
      <selection activeCell="G65" sqref="G65"/>
    </sheetView>
  </sheetViews>
  <sheetFormatPr defaultColWidth="9.421875" defaultRowHeight="12.75"/>
  <cols>
    <col min="1" max="1" width="2.8515625" style="1351" customWidth="1"/>
    <col min="2" max="2" width="14.421875" style="1351" customWidth="1"/>
    <col min="3" max="3" width="12.8515625" style="1351" customWidth="1"/>
    <col min="4" max="4" width="52.421875" style="1351" customWidth="1"/>
    <col min="5" max="5" width="16.140625" style="651" customWidth="1"/>
    <col min="6" max="6" width="13.28125" style="651" customWidth="1"/>
    <col min="7" max="7" width="15.421875" style="658" customWidth="1"/>
    <col min="8" max="8" width="14.28125" style="658" customWidth="1"/>
    <col min="9" max="9" width="16.7109375" style="649" customWidth="1"/>
    <col min="10" max="10" width="12.7109375" style="651" customWidth="1"/>
    <col min="11" max="11" width="12.28125" style="651" customWidth="1"/>
    <col min="12" max="12" width="11.28125" style="651" customWidth="1"/>
    <col min="13" max="13" width="12.7109375" style="651" customWidth="1"/>
    <col min="14" max="14" width="10.57421875" style="651" customWidth="1"/>
    <col min="15" max="15" width="12.28125" style="651" customWidth="1"/>
    <col min="16" max="16" width="11.7109375" style="651" customWidth="1"/>
    <col min="17" max="17" width="8.28125" style="651" customWidth="1"/>
    <col min="18" max="18" width="13.7109375" style="651" customWidth="1"/>
    <col min="19" max="19" width="7.7109375" style="651" customWidth="1"/>
    <col min="20" max="20" width="15.7109375" style="651" customWidth="1"/>
    <col min="21" max="21" width="12.7109375" style="651" customWidth="1"/>
    <col min="22" max="22" width="14.00390625" style="651" customWidth="1"/>
    <col min="23" max="23" width="10.140625" style="651" customWidth="1"/>
    <col min="24" max="24" width="12.421875" style="651" customWidth="1"/>
    <col min="25" max="25" width="16.7109375" style="1351" customWidth="1"/>
    <col min="26" max="16384" width="9.421875" style="1351" customWidth="1"/>
  </cols>
  <sheetData>
    <row r="1" spans="1:8" ht="18" customHeight="1">
      <c r="A1" s="1120"/>
      <c r="B1" s="1120"/>
      <c r="C1" s="1120"/>
      <c r="D1" s="647"/>
      <c r="E1" s="1508"/>
      <c r="F1" s="1508"/>
      <c r="G1" s="1508" t="s">
        <v>498</v>
      </c>
      <c r="H1" s="648"/>
    </row>
    <row r="2" spans="1:12" ht="13.5" customHeight="1">
      <c r="A2" s="1120"/>
      <c r="B2" s="1120"/>
      <c r="C2" s="1120"/>
      <c r="D2" s="647"/>
      <c r="E2" s="1509"/>
      <c r="F2" s="1509"/>
      <c r="G2" s="1509" t="s">
        <v>803</v>
      </c>
      <c r="H2" s="648"/>
      <c r="J2" s="1660"/>
      <c r="K2" s="1660"/>
      <c r="L2" s="1660"/>
    </row>
    <row r="3" spans="1:12" ht="13.5" customHeight="1">
      <c r="A3" s="1120"/>
      <c r="B3" s="1120"/>
      <c r="C3" s="1120"/>
      <c r="D3" s="647"/>
      <c r="E3" s="1508"/>
      <c r="F3" s="1508"/>
      <c r="G3" s="1662" t="s">
        <v>804</v>
      </c>
      <c r="H3" s="1662"/>
      <c r="J3" s="1661"/>
      <c r="K3" s="1661"/>
      <c r="L3" s="1661"/>
    </row>
    <row r="4" spans="1:12" ht="14.25" customHeight="1">
      <c r="A4" s="1120"/>
      <c r="B4" s="1120"/>
      <c r="C4" s="1120"/>
      <c r="D4" s="647"/>
      <c r="E4" s="1672"/>
      <c r="F4" s="1672"/>
      <c r="G4" s="1672"/>
      <c r="H4" s="648"/>
      <c r="J4" s="1660"/>
      <c r="K4" s="1660"/>
      <c r="L4" s="1660"/>
    </row>
    <row r="5" spans="1:8" ht="22.5" customHeight="1">
      <c r="A5" s="1673" t="s">
        <v>874</v>
      </c>
      <c r="B5" s="1673"/>
      <c r="C5" s="1673"/>
      <c r="D5" s="1673"/>
      <c r="E5" s="1673"/>
      <c r="F5" s="1673"/>
      <c r="G5" s="1673"/>
      <c r="H5" s="1673"/>
    </row>
    <row r="6" spans="1:8" ht="22.5" customHeight="1">
      <c r="A6" s="1456"/>
      <c r="B6" s="1456"/>
      <c r="C6" s="1456"/>
      <c r="D6" s="1456"/>
      <c r="E6" s="1456"/>
      <c r="F6" s="1456"/>
      <c r="G6" s="1456"/>
      <c r="H6" s="1456"/>
    </row>
    <row r="7" spans="1:8" ht="22.5" customHeight="1">
      <c r="A7" s="1506"/>
      <c r="B7" s="1506"/>
      <c r="C7" s="1506"/>
      <c r="D7" s="1506"/>
      <c r="E7" s="1456"/>
      <c r="F7" s="1456"/>
      <c r="G7" s="1506"/>
      <c r="H7" s="1506"/>
    </row>
    <row r="8" spans="1:9" ht="15" customHeight="1">
      <c r="A8" s="1678"/>
      <c r="B8" s="1678" t="s">
        <v>526</v>
      </c>
      <c r="C8" s="1681" t="s">
        <v>527</v>
      </c>
      <c r="D8" s="1683" t="s">
        <v>712</v>
      </c>
      <c r="E8" s="1665" t="s">
        <v>440</v>
      </c>
      <c r="F8" s="1666"/>
      <c r="G8" s="1671" t="s">
        <v>606</v>
      </c>
      <c r="H8" s="1671" t="s">
        <v>607</v>
      </c>
      <c r="I8" s="650"/>
    </row>
    <row r="9" spans="1:9" ht="13.5" customHeight="1">
      <c r="A9" s="1678"/>
      <c r="B9" s="1678"/>
      <c r="C9" s="1681"/>
      <c r="D9" s="1683"/>
      <c r="E9" s="1667"/>
      <c r="F9" s="1668"/>
      <c r="G9" s="1671"/>
      <c r="H9" s="1671"/>
      <c r="I9" s="650"/>
    </row>
    <row r="10" spans="1:9" ht="13.5" customHeight="1">
      <c r="A10" s="1678"/>
      <c r="B10" s="1678"/>
      <c r="C10" s="1681"/>
      <c r="D10" s="1683"/>
      <c r="E10" s="1669"/>
      <c r="F10" s="1670"/>
      <c r="G10" s="1671"/>
      <c r="H10" s="1671"/>
      <c r="I10" s="650"/>
    </row>
    <row r="11" spans="1:9" ht="34.5" customHeight="1">
      <c r="A11" s="1678"/>
      <c r="B11" s="1678"/>
      <c r="C11" s="1681"/>
      <c r="D11" s="1683"/>
      <c r="E11" s="1455" t="s">
        <v>41</v>
      </c>
      <c r="F11" s="1455" t="s">
        <v>42</v>
      </c>
      <c r="G11" s="1671"/>
      <c r="H11" s="1671"/>
      <c r="I11" s="650"/>
    </row>
    <row r="12" spans="1:9" ht="12.75" customHeight="1">
      <c r="A12" s="1393" t="s">
        <v>441</v>
      </c>
      <c r="B12" s="1394">
        <v>2</v>
      </c>
      <c r="C12" s="1395">
        <v>3</v>
      </c>
      <c r="D12" s="1394">
        <v>4</v>
      </c>
      <c r="E12" s="1682">
        <v>5</v>
      </c>
      <c r="F12" s="1682"/>
      <c r="G12" s="1396">
        <v>6</v>
      </c>
      <c r="H12" s="1397">
        <v>7</v>
      </c>
      <c r="I12" s="1458"/>
    </row>
    <row r="13" spans="1:9" ht="12.75" customHeight="1">
      <c r="A13" s="1135" t="s">
        <v>5</v>
      </c>
      <c r="B13" s="1136" t="s">
        <v>442</v>
      </c>
      <c r="C13" s="1306">
        <v>28611.17</v>
      </c>
      <c r="D13" s="1465" t="s">
        <v>713</v>
      </c>
      <c r="E13" s="1360">
        <v>6000</v>
      </c>
      <c r="F13" s="1360">
        <v>6000</v>
      </c>
      <c r="G13" s="1361">
        <v>92109</v>
      </c>
      <c r="H13" s="1352">
        <v>2800</v>
      </c>
      <c r="I13" s="1459"/>
    </row>
    <row r="14" spans="1:9" ht="12.75" customHeight="1">
      <c r="A14" s="1135"/>
      <c r="B14" s="1136"/>
      <c r="C14" s="1306"/>
      <c r="D14" s="1465" t="s">
        <v>456</v>
      </c>
      <c r="E14" s="1466">
        <v>4600</v>
      </c>
      <c r="F14" s="1360">
        <v>3613.7</v>
      </c>
      <c r="G14" s="1361">
        <v>90003</v>
      </c>
      <c r="H14" s="1352">
        <v>4210</v>
      </c>
      <c r="I14" s="1461"/>
    </row>
    <row r="15" spans="1:11" ht="12.75" customHeight="1">
      <c r="A15" s="1135"/>
      <c r="B15" s="1136"/>
      <c r="C15" s="1306"/>
      <c r="D15" s="1386"/>
      <c r="E15" s="1466">
        <v>1400</v>
      </c>
      <c r="F15" s="1360">
        <v>1314.62</v>
      </c>
      <c r="G15" s="1361">
        <v>90003</v>
      </c>
      <c r="H15" s="1352">
        <v>4300</v>
      </c>
      <c r="I15" s="1459"/>
      <c r="K15" s="1331"/>
    </row>
    <row r="16" spans="1:9" ht="14.25" customHeight="1">
      <c r="A16" s="1135"/>
      <c r="B16" s="1136"/>
      <c r="C16" s="1306"/>
      <c r="D16" s="1381" t="s">
        <v>714</v>
      </c>
      <c r="E16" s="1360">
        <v>611.17</v>
      </c>
      <c r="F16" s="1360">
        <v>549.99</v>
      </c>
      <c r="G16" s="1361">
        <v>75412</v>
      </c>
      <c r="H16" s="1352">
        <v>4210</v>
      </c>
      <c r="I16" s="1459"/>
    </row>
    <row r="17" spans="1:9" ht="14.25" customHeight="1">
      <c r="A17" s="1135"/>
      <c r="B17" s="1136"/>
      <c r="C17" s="1306"/>
      <c r="D17" s="1362" t="s">
        <v>715</v>
      </c>
      <c r="E17" s="1360">
        <v>2000</v>
      </c>
      <c r="F17" s="1360">
        <v>2000</v>
      </c>
      <c r="G17" s="1361">
        <v>92601</v>
      </c>
      <c r="H17" s="1352">
        <v>2800</v>
      </c>
      <c r="I17" s="1459"/>
    </row>
    <row r="18" spans="1:9" ht="14.25" customHeight="1">
      <c r="A18" s="1135"/>
      <c r="B18" s="1136"/>
      <c r="C18" s="1306"/>
      <c r="D18" s="1362" t="s">
        <v>716</v>
      </c>
      <c r="E18" s="1360">
        <v>12000</v>
      </c>
      <c r="F18" s="1360">
        <v>11971.63</v>
      </c>
      <c r="G18" s="1361">
        <v>92109</v>
      </c>
      <c r="H18" s="1352">
        <v>6220</v>
      </c>
      <c r="I18" s="1459"/>
    </row>
    <row r="19" spans="1:9" ht="29.25" customHeight="1">
      <c r="A19" s="1135"/>
      <c r="B19" s="1136"/>
      <c r="C19" s="1306"/>
      <c r="D19" s="1354" t="s">
        <v>717</v>
      </c>
      <c r="E19" s="1355">
        <v>2000</v>
      </c>
      <c r="F19" s="1355">
        <v>1900</v>
      </c>
      <c r="G19" s="1356">
        <v>92109</v>
      </c>
      <c r="H19" s="1357">
        <v>2800</v>
      </c>
      <c r="I19" s="1459"/>
    </row>
    <row r="20" spans="1:9" ht="13.5" customHeight="1">
      <c r="A20" s="1308"/>
      <c r="B20" s="1336"/>
      <c r="C20" s="1309"/>
      <c r="D20" s="1486"/>
      <c r="E20" s="1363">
        <f>SUM(E13:E19)</f>
        <v>28611.17</v>
      </c>
      <c r="F20" s="1363">
        <f>SUM(F13:F19)</f>
        <v>27349.94</v>
      </c>
      <c r="G20" s="1364"/>
      <c r="H20" s="1364"/>
      <c r="I20" s="1463"/>
    </row>
    <row r="21" spans="1:9" ht="13.5" customHeight="1">
      <c r="A21" s="1135" t="s">
        <v>6</v>
      </c>
      <c r="B21" s="1136" t="s">
        <v>446</v>
      </c>
      <c r="C21" s="1306">
        <v>34226.07</v>
      </c>
      <c r="D21" s="1362" t="s">
        <v>718</v>
      </c>
      <c r="E21" s="1466">
        <v>8000</v>
      </c>
      <c r="F21" s="1360">
        <v>7980</v>
      </c>
      <c r="G21" s="1361">
        <v>90003</v>
      </c>
      <c r="H21" s="1352">
        <v>4170</v>
      </c>
      <c r="I21" s="1464"/>
    </row>
    <row r="22" spans="1:11" ht="24.75" customHeight="1">
      <c r="A22" s="1135"/>
      <c r="B22" s="1310"/>
      <c r="C22" s="1311"/>
      <c r="D22" s="1366" t="s">
        <v>719</v>
      </c>
      <c r="E22" s="1466">
        <v>2000</v>
      </c>
      <c r="F22" s="1360">
        <v>1984.32</v>
      </c>
      <c r="G22" s="1361">
        <v>90003</v>
      </c>
      <c r="H22" s="1352">
        <v>4210</v>
      </c>
      <c r="I22" s="1464"/>
      <c r="K22" s="1331"/>
    </row>
    <row r="23" spans="1:12" ht="12.75" customHeight="1">
      <c r="A23" s="1135"/>
      <c r="B23" s="1310"/>
      <c r="C23" s="1311"/>
      <c r="D23" s="1362" t="s">
        <v>444</v>
      </c>
      <c r="E23" s="1360">
        <v>6000</v>
      </c>
      <c r="F23" s="1360">
        <v>6000</v>
      </c>
      <c r="G23" s="1361">
        <v>92109</v>
      </c>
      <c r="H23" s="1352">
        <v>2800</v>
      </c>
      <c r="I23" s="1463"/>
      <c r="L23" s="651" t="s">
        <v>875</v>
      </c>
    </row>
    <row r="24" spans="1:9" ht="25.5" customHeight="1">
      <c r="A24" s="1135"/>
      <c r="B24" s="1310"/>
      <c r="C24" s="1311"/>
      <c r="D24" s="1354" t="s">
        <v>720</v>
      </c>
      <c r="E24" s="1355">
        <v>5576.07</v>
      </c>
      <c r="F24" s="1355">
        <v>5576.07</v>
      </c>
      <c r="G24" s="1356">
        <v>92109</v>
      </c>
      <c r="H24" s="1357">
        <v>2800</v>
      </c>
      <c r="I24" s="1463"/>
    </row>
    <row r="25" spans="1:9" ht="14.25" customHeight="1">
      <c r="A25" s="1135"/>
      <c r="B25" s="1310"/>
      <c r="C25" s="1311"/>
      <c r="D25" s="1366" t="s">
        <v>721</v>
      </c>
      <c r="E25" s="1360">
        <v>2000</v>
      </c>
      <c r="F25" s="1360">
        <v>2000</v>
      </c>
      <c r="G25" s="1361">
        <v>92109</v>
      </c>
      <c r="H25" s="1352">
        <v>2800</v>
      </c>
      <c r="I25" s="1463"/>
    </row>
    <row r="26" spans="1:9" ht="12.75" customHeight="1">
      <c r="A26" s="1135"/>
      <c r="B26" s="1310"/>
      <c r="C26" s="1311"/>
      <c r="D26" s="1362" t="s">
        <v>722</v>
      </c>
      <c r="E26" s="1360">
        <v>5450</v>
      </c>
      <c r="F26" s="1360">
        <v>5450</v>
      </c>
      <c r="G26" s="1361">
        <v>90095</v>
      </c>
      <c r="H26" s="1352">
        <v>2800</v>
      </c>
      <c r="I26" s="1463"/>
    </row>
    <row r="27" spans="1:9" ht="12.75" customHeight="1">
      <c r="A27" s="1135"/>
      <c r="B27" s="1310"/>
      <c r="C27" s="1311"/>
      <c r="D27" s="1362" t="s">
        <v>723</v>
      </c>
      <c r="E27" s="1360">
        <v>700</v>
      </c>
      <c r="F27" s="1360">
        <v>677.52</v>
      </c>
      <c r="G27" s="1361">
        <v>92601</v>
      </c>
      <c r="H27" s="1352">
        <v>2800</v>
      </c>
      <c r="I27" s="1463"/>
    </row>
    <row r="28" spans="1:9" ht="12.75" customHeight="1">
      <c r="A28" s="1135"/>
      <c r="B28" s="1310"/>
      <c r="C28" s="1311"/>
      <c r="D28" s="1323" t="s">
        <v>724</v>
      </c>
      <c r="E28" s="1318">
        <v>4500</v>
      </c>
      <c r="F28" s="1318">
        <v>4486.27</v>
      </c>
      <c r="G28" s="1319">
        <v>75075</v>
      </c>
      <c r="H28" s="1307">
        <v>4210</v>
      </c>
      <c r="I28" s="1464"/>
    </row>
    <row r="29" spans="1:9" ht="16.5" customHeight="1">
      <c r="A29" s="1336"/>
      <c r="B29" s="1336"/>
      <c r="C29" s="1312"/>
      <c r="D29" s="1462"/>
      <c r="E29" s="1320">
        <f>SUM(E21:E28)</f>
        <v>34226.07</v>
      </c>
      <c r="F29" s="1320">
        <f>SUM(F21:F28)</f>
        <v>34154.18</v>
      </c>
      <c r="G29" s="1321"/>
      <c r="H29" s="1321"/>
      <c r="I29" s="1463"/>
    </row>
    <row r="30" spans="1:9" ht="15.75" customHeight="1">
      <c r="A30" s="1135" t="s">
        <v>7</v>
      </c>
      <c r="B30" s="1136" t="s">
        <v>447</v>
      </c>
      <c r="C30" s="1306">
        <v>37900.52</v>
      </c>
      <c r="D30" s="1325" t="s">
        <v>876</v>
      </c>
      <c r="E30" s="1460">
        <v>10355.52</v>
      </c>
      <c r="F30" s="1318">
        <v>9756.53</v>
      </c>
      <c r="G30" s="1319">
        <v>90003</v>
      </c>
      <c r="H30" s="1307">
        <v>4210</v>
      </c>
      <c r="I30" s="1463"/>
    </row>
    <row r="31" spans="1:11" ht="15.75" customHeight="1">
      <c r="A31" s="1135"/>
      <c r="B31" s="1136"/>
      <c r="C31" s="1306"/>
      <c r="D31" s="1491"/>
      <c r="E31" s="1460">
        <v>3600</v>
      </c>
      <c r="F31" s="1318">
        <v>3600</v>
      </c>
      <c r="G31" s="1319">
        <v>90003</v>
      </c>
      <c r="H31" s="1307">
        <v>4170</v>
      </c>
      <c r="I31" s="1463"/>
      <c r="K31" s="1331"/>
    </row>
    <row r="32" spans="1:9" ht="15.75" customHeight="1">
      <c r="A32" s="1135"/>
      <c r="B32" s="1136"/>
      <c r="C32" s="1306"/>
      <c r="D32" s="1334"/>
      <c r="E32" s="1460">
        <v>45</v>
      </c>
      <c r="F32" s="1318">
        <v>45</v>
      </c>
      <c r="G32" s="1319">
        <v>90003</v>
      </c>
      <c r="H32" s="1307">
        <v>4300</v>
      </c>
      <c r="I32" s="1463"/>
    </row>
    <row r="33" spans="1:9" ht="15.75" customHeight="1">
      <c r="A33" s="1135"/>
      <c r="B33" s="1136"/>
      <c r="C33" s="1306"/>
      <c r="D33" s="1334" t="s">
        <v>877</v>
      </c>
      <c r="E33" s="1460">
        <v>300</v>
      </c>
      <c r="F33" s="1318">
        <v>300</v>
      </c>
      <c r="G33" s="1319">
        <v>75075</v>
      </c>
      <c r="H33" s="1307">
        <v>4170</v>
      </c>
      <c r="I33" s="1463"/>
    </row>
    <row r="34" spans="1:9" ht="15.75" customHeight="1">
      <c r="A34" s="1135"/>
      <c r="B34" s="1136"/>
      <c r="C34" s="1306"/>
      <c r="D34" s="1362" t="s">
        <v>444</v>
      </c>
      <c r="E34" s="1360">
        <v>8000</v>
      </c>
      <c r="F34" s="1360">
        <v>8000</v>
      </c>
      <c r="G34" s="1361">
        <v>92109</v>
      </c>
      <c r="H34" s="1352">
        <v>2800</v>
      </c>
      <c r="I34" s="1463"/>
    </row>
    <row r="35" spans="1:9" ht="13.5" customHeight="1">
      <c r="A35" s="1135"/>
      <c r="B35" s="1136"/>
      <c r="C35" s="1306"/>
      <c r="D35" s="1362" t="s">
        <v>878</v>
      </c>
      <c r="E35" s="1360">
        <v>600</v>
      </c>
      <c r="F35" s="1360">
        <v>579.2</v>
      </c>
      <c r="G35" s="1361">
        <v>75075</v>
      </c>
      <c r="H35" s="1352">
        <v>4210</v>
      </c>
      <c r="I35" s="1463"/>
    </row>
    <row r="36" spans="1:9" ht="27.75" customHeight="1">
      <c r="A36" s="1135"/>
      <c r="B36" s="1136"/>
      <c r="C36" s="1306"/>
      <c r="D36" s="1354" t="s">
        <v>725</v>
      </c>
      <c r="E36" s="1355">
        <v>1000</v>
      </c>
      <c r="F36" s="1355">
        <v>931</v>
      </c>
      <c r="G36" s="1356">
        <v>92601</v>
      </c>
      <c r="H36" s="1357">
        <v>2800</v>
      </c>
      <c r="I36" s="1463"/>
    </row>
    <row r="37" spans="1:9" ht="12" customHeight="1">
      <c r="A37" s="1135"/>
      <c r="B37" s="1136"/>
      <c r="C37" s="1306"/>
      <c r="D37" s="1366" t="s">
        <v>726</v>
      </c>
      <c r="E37" s="1360">
        <v>1000</v>
      </c>
      <c r="F37" s="1360">
        <v>1000</v>
      </c>
      <c r="G37" s="1361">
        <v>92601</v>
      </c>
      <c r="H37" s="1352">
        <v>2800</v>
      </c>
      <c r="I37" s="1463"/>
    </row>
    <row r="38" spans="1:9" ht="13.5" customHeight="1">
      <c r="A38" s="1135"/>
      <c r="B38" s="1136"/>
      <c r="C38" s="1306"/>
      <c r="D38" s="1465" t="s">
        <v>727</v>
      </c>
      <c r="E38" s="1360">
        <v>1000</v>
      </c>
      <c r="F38" s="1360">
        <v>1000</v>
      </c>
      <c r="G38" s="1361">
        <v>92109</v>
      </c>
      <c r="H38" s="1352">
        <v>2800</v>
      </c>
      <c r="I38" s="1463"/>
    </row>
    <row r="39" spans="1:9" ht="41.25" customHeight="1">
      <c r="A39" s="1135"/>
      <c r="B39" s="1136"/>
      <c r="C39" s="1306"/>
      <c r="D39" s="1465" t="s">
        <v>879</v>
      </c>
      <c r="E39" s="1466" t="s">
        <v>880</v>
      </c>
      <c r="F39" s="1360">
        <v>0</v>
      </c>
      <c r="G39" s="1361">
        <v>75412</v>
      </c>
      <c r="H39" s="1369">
        <v>4300</v>
      </c>
      <c r="I39" s="1463"/>
    </row>
    <row r="40" spans="1:9" ht="39" customHeight="1">
      <c r="A40" s="1135"/>
      <c r="B40" s="1136"/>
      <c r="C40" s="1306"/>
      <c r="D40" s="1322"/>
      <c r="E40" s="1460">
        <v>2000</v>
      </c>
      <c r="F40" s="1318">
        <v>1981.03</v>
      </c>
      <c r="G40" s="1319">
        <v>75412</v>
      </c>
      <c r="H40" s="1307">
        <v>4210</v>
      </c>
      <c r="I40" s="1464"/>
    </row>
    <row r="41" spans="1:9" ht="14.25" customHeight="1">
      <c r="A41" s="1135"/>
      <c r="B41" s="1136"/>
      <c r="C41" s="1306"/>
      <c r="D41" s="1386" t="s">
        <v>728</v>
      </c>
      <c r="E41" s="1360">
        <v>10000</v>
      </c>
      <c r="F41" s="1360">
        <v>10000</v>
      </c>
      <c r="G41" s="1361">
        <v>92109</v>
      </c>
      <c r="H41" s="1352">
        <v>2800</v>
      </c>
      <c r="I41" s="1463"/>
    </row>
    <row r="42" spans="1:9" ht="14.25" customHeight="1">
      <c r="A42" s="1336"/>
      <c r="B42" s="1336"/>
      <c r="C42" s="1313"/>
      <c r="D42" s="1365"/>
      <c r="E42" s="1363">
        <f>SUM(E30:E41)</f>
        <v>37900.520000000004</v>
      </c>
      <c r="F42" s="1363">
        <f>SUM(F30:F41)</f>
        <v>37192.759999999995</v>
      </c>
      <c r="G42" s="1364"/>
      <c r="H42" s="1364"/>
      <c r="I42" s="1463"/>
    </row>
    <row r="43" spans="1:9" ht="26.25" customHeight="1">
      <c r="A43" s="1135">
        <v>4</v>
      </c>
      <c r="B43" s="1136" t="s">
        <v>448</v>
      </c>
      <c r="C43" s="1306">
        <v>36827.08</v>
      </c>
      <c r="D43" s="1386" t="s">
        <v>729</v>
      </c>
      <c r="E43" s="1382">
        <v>13300</v>
      </c>
      <c r="F43" s="1382">
        <v>13205</v>
      </c>
      <c r="G43" s="1383">
        <v>92109</v>
      </c>
      <c r="H43" s="1352">
        <v>2800</v>
      </c>
      <c r="I43" s="1463"/>
    </row>
    <row r="44" spans="1:11" ht="27" customHeight="1">
      <c r="A44" s="1135"/>
      <c r="B44" s="1136"/>
      <c r="C44" s="1306"/>
      <c r="D44" s="1465" t="s">
        <v>730</v>
      </c>
      <c r="E44" s="1382">
        <v>18500</v>
      </c>
      <c r="F44" s="1382">
        <v>17741.4</v>
      </c>
      <c r="G44" s="1383">
        <v>90095</v>
      </c>
      <c r="H44" s="1352">
        <v>2800</v>
      </c>
      <c r="I44" s="1463"/>
      <c r="J44" s="1331"/>
      <c r="K44" s="1331"/>
    </row>
    <row r="45" spans="1:9" ht="15.75" customHeight="1">
      <c r="A45" s="1135"/>
      <c r="B45" s="1136"/>
      <c r="C45" s="1306"/>
      <c r="D45" s="1465" t="s">
        <v>881</v>
      </c>
      <c r="E45" s="1469">
        <v>3227.08</v>
      </c>
      <c r="F45" s="1382">
        <v>1246.59</v>
      </c>
      <c r="G45" s="1383">
        <v>90003</v>
      </c>
      <c r="H45" s="1352">
        <v>4210</v>
      </c>
      <c r="I45" s="1463"/>
    </row>
    <row r="46" spans="1:9" ht="15.75" customHeight="1">
      <c r="A46" s="1135"/>
      <c r="B46" s="1136"/>
      <c r="C46" s="1306"/>
      <c r="D46" s="1492"/>
      <c r="E46" s="1469">
        <v>500</v>
      </c>
      <c r="F46" s="1382">
        <v>500</v>
      </c>
      <c r="G46" s="1383">
        <v>90003</v>
      </c>
      <c r="H46" s="1352">
        <v>4170</v>
      </c>
      <c r="I46" s="1463"/>
    </row>
    <row r="47" spans="1:9" ht="15.75" customHeight="1">
      <c r="A47" s="1135"/>
      <c r="B47" s="1136"/>
      <c r="C47" s="1306"/>
      <c r="D47" s="1492"/>
      <c r="E47" s="1469">
        <v>300</v>
      </c>
      <c r="F47" s="1382">
        <v>0</v>
      </c>
      <c r="G47" s="1383">
        <v>90003</v>
      </c>
      <c r="H47" s="1352">
        <v>4270</v>
      </c>
      <c r="I47" s="1463"/>
    </row>
    <row r="48" spans="1:9" ht="15.75" customHeight="1">
      <c r="A48" s="1135"/>
      <c r="B48" s="1136"/>
      <c r="C48" s="1306"/>
      <c r="D48" s="1386"/>
      <c r="E48" s="1469">
        <v>1000</v>
      </c>
      <c r="F48" s="1382">
        <v>1000</v>
      </c>
      <c r="G48" s="1383">
        <v>90003</v>
      </c>
      <c r="H48" s="1352">
        <v>4300</v>
      </c>
      <c r="I48" s="1463"/>
    </row>
    <row r="49" spans="1:11" ht="15.75" customHeight="1">
      <c r="A49" s="1308"/>
      <c r="B49" s="1336"/>
      <c r="C49" s="1337"/>
      <c r="D49" s="1486"/>
      <c r="E49" s="1363">
        <f>SUM(E43:E48)</f>
        <v>36827.08</v>
      </c>
      <c r="F49" s="1363">
        <f>SUM(F43:F48)</f>
        <v>33692.990000000005</v>
      </c>
      <c r="G49" s="1364"/>
      <c r="H49" s="1364"/>
      <c r="I49" s="1463"/>
      <c r="K49" s="1468"/>
    </row>
    <row r="50" spans="1:11" ht="12.75" customHeight="1">
      <c r="A50" s="1135" t="s">
        <v>9</v>
      </c>
      <c r="B50" s="1136" t="s">
        <v>450</v>
      </c>
      <c r="C50" s="1306">
        <v>35216.93</v>
      </c>
      <c r="D50" s="1367" t="s">
        <v>882</v>
      </c>
      <c r="E50" s="1469">
        <v>4800</v>
      </c>
      <c r="F50" s="1382">
        <v>4798.59</v>
      </c>
      <c r="G50" s="1383">
        <v>90003</v>
      </c>
      <c r="H50" s="1352">
        <v>4210</v>
      </c>
      <c r="I50" s="1463"/>
      <c r="K50" s="1470"/>
    </row>
    <row r="51" spans="1:9" ht="12.75" customHeight="1">
      <c r="A51" s="1135"/>
      <c r="B51" s="1136"/>
      <c r="C51" s="1306"/>
      <c r="D51" s="1492"/>
      <c r="E51" s="1466">
        <v>4000</v>
      </c>
      <c r="F51" s="1360">
        <v>4000</v>
      </c>
      <c r="G51" s="1361">
        <v>90003</v>
      </c>
      <c r="H51" s="1352">
        <v>4170</v>
      </c>
      <c r="I51" s="1463"/>
    </row>
    <row r="52" spans="1:9" ht="12.75" customHeight="1">
      <c r="A52" s="1135"/>
      <c r="B52" s="1136"/>
      <c r="C52" s="1306"/>
      <c r="D52" s="1386"/>
      <c r="E52" s="1466">
        <v>200</v>
      </c>
      <c r="F52" s="1360">
        <v>200</v>
      </c>
      <c r="G52" s="1361">
        <v>90003</v>
      </c>
      <c r="H52" s="1352">
        <v>4270</v>
      </c>
      <c r="I52" s="1463"/>
    </row>
    <row r="53" spans="1:9" ht="14.25" customHeight="1">
      <c r="A53" s="1135"/>
      <c r="B53" s="1136"/>
      <c r="C53" s="1306"/>
      <c r="D53" s="1492" t="s">
        <v>528</v>
      </c>
      <c r="E53" s="1360">
        <v>4000</v>
      </c>
      <c r="F53" s="1360">
        <v>4000</v>
      </c>
      <c r="G53" s="1361">
        <v>92109</v>
      </c>
      <c r="H53" s="1352">
        <v>2800</v>
      </c>
      <c r="I53" s="1463"/>
    </row>
    <row r="54" spans="1:9" ht="12.75" customHeight="1">
      <c r="A54" s="1135"/>
      <c r="B54" s="1310"/>
      <c r="C54" s="1306"/>
      <c r="D54" s="1367" t="s">
        <v>445</v>
      </c>
      <c r="E54" s="1466">
        <v>300</v>
      </c>
      <c r="F54" s="1360">
        <v>277.07</v>
      </c>
      <c r="G54" s="1361">
        <v>92109</v>
      </c>
      <c r="H54" s="1352">
        <v>2800</v>
      </c>
      <c r="I54" s="1463"/>
    </row>
    <row r="55" spans="1:9" ht="12.75" customHeight="1">
      <c r="A55" s="1135"/>
      <c r="B55" s="1310"/>
      <c r="C55" s="1306"/>
      <c r="D55" s="1493" t="s">
        <v>529</v>
      </c>
      <c r="E55" s="1466">
        <v>1984</v>
      </c>
      <c r="F55" s="1360">
        <v>1848.8</v>
      </c>
      <c r="G55" s="1361">
        <v>75412</v>
      </c>
      <c r="H55" s="1352">
        <v>4210</v>
      </c>
      <c r="I55" s="1463"/>
    </row>
    <row r="56" spans="1:11" ht="12.75" customHeight="1">
      <c r="A56" s="1135"/>
      <c r="B56" s="1310"/>
      <c r="C56" s="1306"/>
      <c r="D56" s="1381"/>
      <c r="E56" s="1466">
        <v>16</v>
      </c>
      <c r="F56" s="1360">
        <v>15.99</v>
      </c>
      <c r="G56" s="1361">
        <v>75412</v>
      </c>
      <c r="H56" s="1352">
        <v>4300</v>
      </c>
      <c r="I56" s="1463"/>
      <c r="K56" s="1463"/>
    </row>
    <row r="57" spans="1:9" ht="12.75" customHeight="1">
      <c r="A57" s="1135"/>
      <c r="B57" s="1310"/>
      <c r="C57" s="1306"/>
      <c r="D57" s="1381" t="s">
        <v>883</v>
      </c>
      <c r="E57" s="1360">
        <v>3000</v>
      </c>
      <c r="F57" s="1360">
        <v>3000</v>
      </c>
      <c r="G57" s="1361">
        <v>90015</v>
      </c>
      <c r="H57" s="1352">
        <v>6050</v>
      </c>
      <c r="I57" s="1463"/>
    </row>
    <row r="58" spans="1:11" ht="12.75" customHeight="1">
      <c r="A58" s="1135"/>
      <c r="B58" s="1310"/>
      <c r="C58" s="1306"/>
      <c r="D58" s="1465" t="s">
        <v>608</v>
      </c>
      <c r="E58" s="1360">
        <v>2000</v>
      </c>
      <c r="F58" s="1360">
        <v>1991.59</v>
      </c>
      <c r="G58" s="1361">
        <v>92601</v>
      </c>
      <c r="H58" s="1352">
        <v>2800</v>
      </c>
      <c r="I58" s="1463"/>
      <c r="K58" s="1331"/>
    </row>
    <row r="59" spans="1:11" ht="12.75" customHeight="1">
      <c r="A59" s="1135"/>
      <c r="B59" s="1310"/>
      <c r="C59" s="1306"/>
      <c r="D59" s="1465" t="s">
        <v>884</v>
      </c>
      <c r="E59" s="1466">
        <v>0</v>
      </c>
      <c r="F59" s="1360">
        <v>0</v>
      </c>
      <c r="G59" s="1361">
        <v>75075</v>
      </c>
      <c r="H59" s="1352">
        <v>4170</v>
      </c>
      <c r="I59" s="1463"/>
      <c r="K59" s="1331"/>
    </row>
    <row r="60" spans="1:9" ht="12.75" customHeight="1">
      <c r="A60" s="1135"/>
      <c r="B60" s="1310"/>
      <c r="C60" s="1306"/>
      <c r="D60" s="1386"/>
      <c r="E60" s="1466">
        <v>2000</v>
      </c>
      <c r="F60" s="1360">
        <v>1998.75</v>
      </c>
      <c r="G60" s="1361">
        <v>75075</v>
      </c>
      <c r="H60" s="1352">
        <v>4300</v>
      </c>
      <c r="I60" s="1463"/>
    </row>
    <row r="61" spans="1:9" ht="12.75" customHeight="1">
      <c r="A61" s="1135"/>
      <c r="B61" s="1310"/>
      <c r="C61" s="1306"/>
      <c r="D61" s="1492" t="s">
        <v>609</v>
      </c>
      <c r="E61" s="1360">
        <v>10000</v>
      </c>
      <c r="F61" s="1360">
        <v>10000</v>
      </c>
      <c r="G61" s="1361">
        <v>92601</v>
      </c>
      <c r="H61" s="1352">
        <v>6220</v>
      </c>
      <c r="I61" s="1463"/>
    </row>
    <row r="62" spans="1:9" ht="14.25" customHeight="1">
      <c r="A62" s="1135"/>
      <c r="B62" s="1310"/>
      <c r="C62" s="1306"/>
      <c r="D62" s="1465" t="s">
        <v>732</v>
      </c>
      <c r="E62" s="1466">
        <v>1000</v>
      </c>
      <c r="F62" s="1360">
        <v>995.78</v>
      </c>
      <c r="G62" s="1361">
        <v>90003</v>
      </c>
      <c r="H62" s="1352">
        <v>4210</v>
      </c>
      <c r="I62" s="1463"/>
    </row>
    <row r="63" spans="1:9" ht="14.25" customHeight="1">
      <c r="A63" s="1135"/>
      <c r="B63" s="1310"/>
      <c r="C63" s="1306"/>
      <c r="D63" s="1386"/>
      <c r="E63" s="1466">
        <v>500</v>
      </c>
      <c r="F63" s="1360">
        <v>200</v>
      </c>
      <c r="G63" s="1361">
        <v>90003</v>
      </c>
      <c r="H63" s="1352">
        <v>4300</v>
      </c>
      <c r="I63" s="1463"/>
    </row>
    <row r="64" spans="1:9" ht="14.25" customHeight="1">
      <c r="A64" s="1135"/>
      <c r="B64" s="1310"/>
      <c r="C64" s="1306"/>
      <c r="D64" s="1386" t="s">
        <v>733</v>
      </c>
      <c r="E64" s="1360">
        <v>1416.93</v>
      </c>
      <c r="F64" s="1360">
        <v>1416.93</v>
      </c>
      <c r="G64" s="1361">
        <v>92109</v>
      </c>
      <c r="H64" s="1352">
        <v>2800</v>
      </c>
      <c r="I64" s="1463"/>
    </row>
    <row r="65" spans="1:9" ht="13.5" customHeight="1">
      <c r="A65" s="1333"/>
      <c r="B65" s="1336"/>
      <c r="C65" s="1337"/>
      <c r="D65" s="1486"/>
      <c r="E65" s="1363">
        <f>SUM(E50:E64)</f>
        <v>35216.93</v>
      </c>
      <c r="F65" s="1363">
        <f>SUM(F50:F64)</f>
        <v>34743.5</v>
      </c>
      <c r="G65" s="1364"/>
      <c r="H65" s="1364"/>
      <c r="I65" s="1463"/>
    </row>
    <row r="66" spans="1:9" ht="12.75" customHeight="1">
      <c r="A66" s="1135" t="s">
        <v>10</v>
      </c>
      <c r="B66" s="1136" t="s">
        <v>451</v>
      </c>
      <c r="C66" s="1306">
        <v>21592.56</v>
      </c>
      <c r="D66" s="1367" t="s">
        <v>734</v>
      </c>
      <c r="E66" s="1466">
        <v>77.8</v>
      </c>
      <c r="F66" s="1360">
        <v>77.8</v>
      </c>
      <c r="G66" s="1361">
        <v>90003</v>
      </c>
      <c r="H66" s="1352">
        <v>4210</v>
      </c>
      <c r="I66" s="1463"/>
    </row>
    <row r="67" spans="1:11" ht="12.75" customHeight="1">
      <c r="A67" s="1135"/>
      <c r="B67" s="1136"/>
      <c r="C67" s="1306"/>
      <c r="D67" s="1493"/>
      <c r="E67" s="1466">
        <v>1922.2</v>
      </c>
      <c r="F67" s="1360">
        <v>1922.2</v>
      </c>
      <c r="G67" s="1361">
        <v>90003</v>
      </c>
      <c r="H67" s="1352">
        <v>4300</v>
      </c>
      <c r="I67" s="1463"/>
      <c r="K67" s="1470"/>
    </row>
    <row r="68" spans="1:9" ht="12.75" customHeight="1">
      <c r="A68" s="1135"/>
      <c r="B68" s="1136"/>
      <c r="C68" s="1306"/>
      <c r="D68" s="1367" t="s">
        <v>735</v>
      </c>
      <c r="E68" s="1466">
        <v>5092.56</v>
      </c>
      <c r="F68" s="1360">
        <v>5091.44</v>
      </c>
      <c r="G68" s="1361">
        <v>90003</v>
      </c>
      <c r="H68" s="1352">
        <v>4210</v>
      </c>
      <c r="I68" s="1464"/>
    </row>
    <row r="69" spans="1:9" ht="12.75" customHeight="1">
      <c r="A69" s="1135"/>
      <c r="B69" s="1136"/>
      <c r="C69" s="1306"/>
      <c r="D69" s="1381"/>
      <c r="E69" s="1466">
        <v>3000</v>
      </c>
      <c r="F69" s="1360">
        <v>3000</v>
      </c>
      <c r="G69" s="1361">
        <v>90003</v>
      </c>
      <c r="H69" s="1352">
        <v>4170</v>
      </c>
      <c r="I69" s="1463"/>
    </row>
    <row r="70" spans="1:9" ht="25.5" customHeight="1">
      <c r="A70" s="1135"/>
      <c r="B70" s="1136"/>
      <c r="C70" s="1306"/>
      <c r="D70" s="1386" t="s">
        <v>736</v>
      </c>
      <c r="E70" s="1360">
        <v>9000</v>
      </c>
      <c r="F70" s="1360">
        <v>9000</v>
      </c>
      <c r="G70" s="1361">
        <v>92109</v>
      </c>
      <c r="H70" s="1352">
        <v>2800</v>
      </c>
      <c r="I70" s="1463"/>
    </row>
    <row r="71" spans="1:9" ht="12.75" customHeight="1">
      <c r="A71" s="1135"/>
      <c r="B71" s="1136"/>
      <c r="C71" s="1306"/>
      <c r="D71" s="1362" t="s">
        <v>737</v>
      </c>
      <c r="E71" s="1360">
        <v>500</v>
      </c>
      <c r="F71" s="1360">
        <v>500</v>
      </c>
      <c r="G71" s="1361">
        <v>60016</v>
      </c>
      <c r="H71" s="1352">
        <v>4210</v>
      </c>
      <c r="I71" s="1463"/>
    </row>
    <row r="72" spans="1:9" ht="12.75" customHeight="1">
      <c r="A72" s="1135"/>
      <c r="B72" s="1136"/>
      <c r="C72" s="1306"/>
      <c r="D72" s="1362" t="s">
        <v>529</v>
      </c>
      <c r="E72" s="1360">
        <v>2000</v>
      </c>
      <c r="F72" s="1360">
        <v>2000</v>
      </c>
      <c r="G72" s="1361">
        <v>75412</v>
      </c>
      <c r="H72" s="1352">
        <v>4210</v>
      </c>
      <c r="I72" s="1463"/>
    </row>
    <row r="73" spans="1:9" ht="13.5" customHeight="1">
      <c r="A73" s="1333"/>
      <c r="B73" s="1336"/>
      <c r="C73" s="1335"/>
      <c r="D73" s="1387"/>
      <c r="E73" s="1363">
        <f>SUM(E66:E72)</f>
        <v>21592.56</v>
      </c>
      <c r="F73" s="1363">
        <f>SUM(F66:F72)</f>
        <v>21591.44</v>
      </c>
      <c r="G73" s="1364"/>
      <c r="H73" s="1364"/>
      <c r="I73" s="1463"/>
    </row>
    <row r="74" spans="1:9" ht="12.75" customHeight="1">
      <c r="A74" s="1135" t="s">
        <v>11</v>
      </c>
      <c r="B74" s="1136" t="s">
        <v>453</v>
      </c>
      <c r="C74" s="1306">
        <v>41285.97</v>
      </c>
      <c r="D74" s="1362" t="s">
        <v>461</v>
      </c>
      <c r="E74" s="1360">
        <v>6000</v>
      </c>
      <c r="F74" s="1360">
        <v>6000</v>
      </c>
      <c r="G74" s="1361">
        <v>92109</v>
      </c>
      <c r="H74" s="1352">
        <v>2800</v>
      </c>
      <c r="I74" s="1463"/>
    </row>
    <row r="75" spans="1:11" ht="12.75" customHeight="1">
      <c r="A75" s="1135"/>
      <c r="B75" s="1136"/>
      <c r="C75" s="1306"/>
      <c r="D75" s="1362" t="s">
        <v>738</v>
      </c>
      <c r="E75" s="1360">
        <v>10000</v>
      </c>
      <c r="F75" s="1360">
        <v>9995.22</v>
      </c>
      <c r="G75" s="1361">
        <v>75412</v>
      </c>
      <c r="H75" s="1352">
        <v>4210</v>
      </c>
      <c r="I75" s="1463"/>
      <c r="K75" s="1331"/>
    </row>
    <row r="76" spans="1:9" ht="12.75" customHeight="1">
      <c r="A76" s="1135"/>
      <c r="B76" s="1136"/>
      <c r="C76" s="1306"/>
      <c r="D76" s="1362" t="s">
        <v>739</v>
      </c>
      <c r="E76" s="1360">
        <v>3000</v>
      </c>
      <c r="F76" s="1360">
        <v>2973.56</v>
      </c>
      <c r="G76" s="1361">
        <v>90003</v>
      </c>
      <c r="H76" s="1352">
        <v>4210</v>
      </c>
      <c r="I76" s="1464"/>
    </row>
    <row r="77" spans="1:9" ht="12.75" customHeight="1">
      <c r="A77" s="1135"/>
      <c r="B77" s="1136"/>
      <c r="C77" s="1306"/>
      <c r="D77" s="1362" t="s">
        <v>610</v>
      </c>
      <c r="E77" s="1360">
        <v>3000</v>
      </c>
      <c r="F77" s="1360">
        <v>3000</v>
      </c>
      <c r="G77" s="1361">
        <v>90003</v>
      </c>
      <c r="H77" s="1352">
        <v>4170</v>
      </c>
      <c r="I77" s="1463"/>
    </row>
    <row r="78" spans="1:9" ht="41.25" customHeight="1">
      <c r="A78" s="1135"/>
      <c r="B78" s="1310"/>
      <c r="C78" s="1306"/>
      <c r="D78" s="1366" t="s">
        <v>740</v>
      </c>
      <c r="E78" s="1360">
        <v>13000</v>
      </c>
      <c r="F78" s="1360">
        <v>13000</v>
      </c>
      <c r="G78" s="1361">
        <v>92601</v>
      </c>
      <c r="H78" s="1352">
        <v>2800</v>
      </c>
      <c r="I78" s="1463"/>
    </row>
    <row r="79" spans="1:9" ht="12.75" customHeight="1">
      <c r="A79" s="1135"/>
      <c r="B79" s="1310"/>
      <c r="C79" s="1306"/>
      <c r="D79" s="1362" t="s">
        <v>741</v>
      </c>
      <c r="E79" s="1360">
        <v>6285.97</v>
      </c>
      <c r="F79" s="1360">
        <v>6285.97</v>
      </c>
      <c r="G79" s="1361">
        <v>92109</v>
      </c>
      <c r="H79" s="1352">
        <v>2800</v>
      </c>
      <c r="I79" s="1463"/>
    </row>
    <row r="80" spans="1:9" ht="12.75" customHeight="1">
      <c r="A80" s="1135"/>
      <c r="B80" s="1310"/>
      <c r="C80" s="1306"/>
      <c r="D80" s="1365"/>
      <c r="E80" s="1363">
        <f>SUM(E74:E79)</f>
        <v>41285.97</v>
      </c>
      <c r="F80" s="1363">
        <f>SUM(F74:F79)</f>
        <v>41254.75</v>
      </c>
      <c r="G80" s="1364"/>
      <c r="H80" s="1364"/>
      <c r="I80" s="1463"/>
    </row>
    <row r="81" spans="1:9" ht="13.5" customHeight="1">
      <c r="A81" s="1308" t="s">
        <v>219</v>
      </c>
      <c r="B81" s="1346" t="s">
        <v>455</v>
      </c>
      <c r="C81" s="1309">
        <v>23161.43</v>
      </c>
      <c r="D81" s="1492" t="s">
        <v>611</v>
      </c>
      <c r="E81" s="1382">
        <v>4200</v>
      </c>
      <c r="F81" s="1382">
        <v>4200</v>
      </c>
      <c r="G81" s="1383">
        <v>90095</v>
      </c>
      <c r="H81" s="1361">
        <v>2800</v>
      </c>
      <c r="I81" s="1463"/>
    </row>
    <row r="82" spans="1:11" ht="13.5" customHeight="1">
      <c r="A82" s="1523"/>
      <c r="B82" s="1524"/>
      <c r="C82" s="1525"/>
      <c r="D82" s="1366" t="s">
        <v>456</v>
      </c>
      <c r="E82" s="1466">
        <v>8900</v>
      </c>
      <c r="F82" s="1360">
        <v>8882.1</v>
      </c>
      <c r="G82" s="1361">
        <v>90003</v>
      </c>
      <c r="H82" s="1361">
        <v>4210</v>
      </c>
      <c r="I82" s="1464"/>
      <c r="K82" s="1470"/>
    </row>
    <row r="83" spans="1:9" ht="13.5" customHeight="1">
      <c r="A83" s="1135"/>
      <c r="B83" s="1136"/>
      <c r="C83" s="1306"/>
      <c r="D83" s="1492"/>
      <c r="E83" s="1466">
        <v>2000</v>
      </c>
      <c r="F83" s="1360">
        <v>2000</v>
      </c>
      <c r="G83" s="1361">
        <v>90003</v>
      </c>
      <c r="H83" s="1352">
        <v>4170</v>
      </c>
      <c r="I83" s="1463"/>
    </row>
    <row r="84" spans="1:9" ht="13.5" customHeight="1">
      <c r="A84" s="1135"/>
      <c r="B84" s="1136"/>
      <c r="C84" s="1306"/>
      <c r="D84" s="1386"/>
      <c r="E84" s="1466">
        <v>1000</v>
      </c>
      <c r="F84" s="1360">
        <v>1000</v>
      </c>
      <c r="G84" s="1361">
        <v>90003</v>
      </c>
      <c r="H84" s="1352">
        <v>4300</v>
      </c>
      <c r="I84" s="1463"/>
    </row>
    <row r="85" spans="1:9" ht="12.75" customHeight="1">
      <c r="A85" s="1135"/>
      <c r="B85" s="1136"/>
      <c r="C85" s="1306"/>
      <c r="D85" s="1362" t="s">
        <v>742</v>
      </c>
      <c r="E85" s="1360">
        <v>4061.43</v>
      </c>
      <c r="F85" s="1360">
        <v>4061.43</v>
      </c>
      <c r="G85" s="1526">
        <v>92109</v>
      </c>
      <c r="H85" s="1352">
        <v>2800</v>
      </c>
      <c r="I85" s="1463"/>
    </row>
    <row r="86" spans="1:9" ht="12.75" customHeight="1">
      <c r="A86" s="1135"/>
      <c r="B86" s="1136"/>
      <c r="C86" s="1306"/>
      <c r="D86" s="1362" t="s">
        <v>535</v>
      </c>
      <c r="E86" s="1360">
        <v>3000</v>
      </c>
      <c r="F86" s="1360">
        <v>1845</v>
      </c>
      <c r="G86" s="1361">
        <v>90015</v>
      </c>
      <c r="H86" s="1352">
        <v>6050</v>
      </c>
      <c r="I86" s="1463"/>
    </row>
    <row r="87" spans="1:9" ht="12.75" customHeight="1">
      <c r="A87" s="1333"/>
      <c r="B87" s="1136"/>
      <c r="C87" s="1306"/>
      <c r="D87" s="1493"/>
      <c r="E87" s="1358">
        <f>SUM(E81:E86)</f>
        <v>23161.43</v>
      </c>
      <c r="F87" s="1358">
        <f>SUM(F81:F86)</f>
        <v>21988.53</v>
      </c>
      <c r="G87" s="1359"/>
      <c r="H87" s="1352"/>
      <c r="I87" s="1463"/>
    </row>
    <row r="88" spans="1:9" ht="12.75" customHeight="1">
      <c r="A88" s="1317">
        <v>9</v>
      </c>
      <c r="B88" s="1471" t="s">
        <v>457</v>
      </c>
      <c r="C88" s="1340">
        <v>12014.22</v>
      </c>
      <c r="D88" s="1367" t="s">
        <v>449</v>
      </c>
      <c r="E88" s="1466">
        <v>4300</v>
      </c>
      <c r="F88" s="1360">
        <v>4281.25</v>
      </c>
      <c r="G88" s="1361">
        <v>90003</v>
      </c>
      <c r="H88" s="1352">
        <v>4210</v>
      </c>
      <c r="I88" s="1464"/>
    </row>
    <row r="89" spans="1:11" ht="12.75" customHeight="1">
      <c r="A89" s="1317"/>
      <c r="B89" s="653"/>
      <c r="C89" s="1306"/>
      <c r="D89" s="1493"/>
      <c r="E89" s="1466">
        <v>1500</v>
      </c>
      <c r="F89" s="1360">
        <v>1500</v>
      </c>
      <c r="G89" s="1361">
        <v>90003</v>
      </c>
      <c r="H89" s="1352">
        <v>4170</v>
      </c>
      <c r="I89" s="1463"/>
      <c r="K89" s="1470"/>
    </row>
    <row r="90" spans="1:9" ht="12.75" customHeight="1">
      <c r="A90" s="1317"/>
      <c r="B90" s="653"/>
      <c r="C90" s="1306"/>
      <c r="D90" s="1493"/>
      <c r="E90" s="1466">
        <v>350</v>
      </c>
      <c r="F90" s="1360">
        <v>350</v>
      </c>
      <c r="G90" s="1361">
        <v>90003</v>
      </c>
      <c r="H90" s="1352">
        <v>4270</v>
      </c>
      <c r="I90" s="1463"/>
    </row>
    <row r="91" spans="1:9" ht="12.75" customHeight="1">
      <c r="A91" s="1317"/>
      <c r="B91" s="653"/>
      <c r="C91" s="1306"/>
      <c r="D91" s="1381"/>
      <c r="E91" s="1466">
        <v>850</v>
      </c>
      <c r="F91" s="1360">
        <v>849.99</v>
      </c>
      <c r="G91" s="1361">
        <v>90003</v>
      </c>
      <c r="H91" s="1352">
        <v>4300</v>
      </c>
      <c r="I91" s="1463"/>
    </row>
    <row r="92" spans="1:9" ht="12.75" customHeight="1">
      <c r="A92" s="1317"/>
      <c r="B92" s="653"/>
      <c r="C92" s="1316"/>
      <c r="D92" s="1381" t="s">
        <v>458</v>
      </c>
      <c r="E92" s="1360">
        <v>3000</v>
      </c>
      <c r="F92" s="1360">
        <v>3000</v>
      </c>
      <c r="G92" s="1361">
        <v>90095</v>
      </c>
      <c r="H92" s="1352">
        <v>2800</v>
      </c>
      <c r="I92" s="1463"/>
    </row>
    <row r="93" spans="1:9" ht="12" customHeight="1">
      <c r="A93" s="1317"/>
      <c r="B93" s="653"/>
      <c r="C93" s="1316"/>
      <c r="D93" s="1362" t="s">
        <v>622</v>
      </c>
      <c r="E93" s="1360">
        <v>2014.22</v>
      </c>
      <c r="F93" s="1360">
        <v>2014.22</v>
      </c>
      <c r="G93" s="1361">
        <v>92109</v>
      </c>
      <c r="H93" s="1352">
        <v>2800</v>
      </c>
      <c r="I93" s="1463"/>
    </row>
    <row r="94" spans="1:9" ht="13.5" customHeight="1">
      <c r="A94" s="1333"/>
      <c r="B94" s="1334"/>
      <c r="C94" s="1309"/>
      <c r="D94" s="1486"/>
      <c r="E94" s="1363">
        <f>SUM(E88:E93)</f>
        <v>12014.22</v>
      </c>
      <c r="F94" s="1363">
        <f>SUM(F88:F93)</f>
        <v>11995.46</v>
      </c>
      <c r="G94" s="1364"/>
      <c r="H94" s="1364"/>
      <c r="I94" s="1463"/>
    </row>
    <row r="95" spans="1:11" ht="12.75" customHeight="1">
      <c r="A95" s="1135">
        <v>10</v>
      </c>
      <c r="B95" s="1136" t="s">
        <v>459</v>
      </c>
      <c r="C95" s="1306">
        <v>40129.96</v>
      </c>
      <c r="D95" s="1494" t="s">
        <v>460</v>
      </c>
      <c r="E95" s="1467">
        <v>7129.96</v>
      </c>
      <c r="F95" s="1314">
        <v>7126.9</v>
      </c>
      <c r="G95" s="1315">
        <v>90003</v>
      </c>
      <c r="H95" s="1307">
        <v>4210</v>
      </c>
      <c r="I95" s="1464"/>
      <c r="K95" s="1470"/>
    </row>
    <row r="96" spans="1:9" ht="12.75" customHeight="1">
      <c r="A96" s="1135"/>
      <c r="B96" s="1136"/>
      <c r="C96" s="1306"/>
      <c r="D96" s="1495"/>
      <c r="E96" s="1467">
        <v>4000</v>
      </c>
      <c r="F96" s="1314">
        <v>4000</v>
      </c>
      <c r="G96" s="1315">
        <v>90003</v>
      </c>
      <c r="H96" s="1307">
        <v>4170</v>
      </c>
      <c r="I96" s="1463"/>
    </row>
    <row r="97" spans="1:9" ht="12.75" customHeight="1">
      <c r="A97" s="1135"/>
      <c r="B97" s="1136"/>
      <c r="C97" s="1306"/>
      <c r="D97" s="1322"/>
      <c r="E97" s="1467">
        <v>4000</v>
      </c>
      <c r="F97" s="1314">
        <v>4000</v>
      </c>
      <c r="G97" s="1315">
        <v>90003</v>
      </c>
      <c r="H97" s="1307">
        <v>4300</v>
      </c>
      <c r="I97" s="1464"/>
    </row>
    <row r="98" spans="1:9" ht="12.75" customHeight="1">
      <c r="A98" s="1135"/>
      <c r="B98" s="1310"/>
      <c r="C98" s="1306"/>
      <c r="D98" s="1381" t="s">
        <v>444</v>
      </c>
      <c r="E98" s="1360">
        <v>10000</v>
      </c>
      <c r="F98" s="1360">
        <v>9765.09</v>
      </c>
      <c r="G98" s="1361">
        <v>92109</v>
      </c>
      <c r="H98" s="1352">
        <v>2800</v>
      </c>
      <c r="I98" s="1463"/>
    </row>
    <row r="99" spans="1:9" ht="12.75" customHeight="1">
      <c r="A99" s="1135"/>
      <c r="B99" s="1310"/>
      <c r="C99" s="1306"/>
      <c r="D99" s="1362" t="s">
        <v>743</v>
      </c>
      <c r="E99" s="1360">
        <v>9000</v>
      </c>
      <c r="F99" s="1360">
        <v>8972</v>
      </c>
      <c r="G99" s="1361">
        <v>92601</v>
      </c>
      <c r="H99" s="1352">
        <v>2800</v>
      </c>
      <c r="I99" s="1463"/>
    </row>
    <row r="100" spans="1:9" ht="12.75" customHeight="1">
      <c r="A100" s="1135"/>
      <c r="B100" s="1310"/>
      <c r="C100" s="1306"/>
      <c r="D100" s="1362" t="s">
        <v>531</v>
      </c>
      <c r="E100" s="1360">
        <v>6000</v>
      </c>
      <c r="F100" s="1360">
        <v>6000</v>
      </c>
      <c r="G100" s="1361">
        <v>90015</v>
      </c>
      <c r="H100" s="1352">
        <v>6050</v>
      </c>
      <c r="I100" s="1463"/>
    </row>
    <row r="101" spans="1:9" ht="13.5" customHeight="1">
      <c r="A101" s="1333"/>
      <c r="B101" s="1336"/>
      <c r="C101" s="1337"/>
      <c r="D101" s="1496"/>
      <c r="E101" s="1363">
        <f>SUM(E95:E100)</f>
        <v>40129.96</v>
      </c>
      <c r="F101" s="1363">
        <f>SUM(F95:F100)</f>
        <v>39863.99</v>
      </c>
      <c r="G101" s="1364"/>
      <c r="H101" s="1364"/>
      <c r="I101" s="1463"/>
    </row>
    <row r="102" spans="1:9" ht="12.75" customHeight="1">
      <c r="A102" s="1135">
        <v>11</v>
      </c>
      <c r="B102" s="1136" t="s">
        <v>462</v>
      </c>
      <c r="C102" s="1306">
        <v>20684.27</v>
      </c>
      <c r="D102" s="1465" t="s">
        <v>449</v>
      </c>
      <c r="E102" s="1469">
        <v>6340</v>
      </c>
      <c r="F102" s="1382">
        <v>6272.22</v>
      </c>
      <c r="G102" s="1383">
        <v>90003</v>
      </c>
      <c r="H102" s="1352">
        <v>4210</v>
      </c>
      <c r="I102" s="1464"/>
    </row>
    <row r="103" spans="1:11" ht="12.75" customHeight="1">
      <c r="A103" s="1135"/>
      <c r="B103" s="1136"/>
      <c r="C103" s="1306"/>
      <c r="D103" s="1492"/>
      <c r="E103" s="1469">
        <v>3600</v>
      </c>
      <c r="F103" s="1382">
        <v>3600</v>
      </c>
      <c r="G103" s="1383">
        <v>90003</v>
      </c>
      <c r="H103" s="1352">
        <v>4170</v>
      </c>
      <c r="I103" s="1463"/>
      <c r="K103" s="1470"/>
    </row>
    <row r="104" spans="1:9" ht="12.75" customHeight="1">
      <c r="A104" s="1135"/>
      <c r="B104" s="1136"/>
      <c r="C104" s="1306"/>
      <c r="D104" s="1492"/>
      <c r="E104" s="1469">
        <v>360</v>
      </c>
      <c r="F104" s="1382">
        <v>270</v>
      </c>
      <c r="G104" s="1383">
        <v>90003</v>
      </c>
      <c r="H104" s="1352">
        <v>4270</v>
      </c>
      <c r="I104" s="1463"/>
    </row>
    <row r="105" spans="1:9" ht="12.75" customHeight="1">
      <c r="A105" s="1135"/>
      <c r="B105" s="1136"/>
      <c r="C105" s="1306"/>
      <c r="D105" s="1386"/>
      <c r="E105" s="1469">
        <v>2600</v>
      </c>
      <c r="F105" s="1382">
        <v>2600</v>
      </c>
      <c r="G105" s="1383">
        <v>90003</v>
      </c>
      <c r="H105" s="1352">
        <v>4300</v>
      </c>
      <c r="I105" s="1463"/>
    </row>
    <row r="106" spans="1:9" ht="25.5" customHeight="1">
      <c r="A106" s="1135"/>
      <c r="B106" s="1136"/>
      <c r="C106" s="1306"/>
      <c r="D106" s="1386" t="s">
        <v>463</v>
      </c>
      <c r="E106" s="1360">
        <v>3084.27</v>
      </c>
      <c r="F106" s="1360">
        <v>3075.68</v>
      </c>
      <c r="G106" s="1361">
        <v>92109</v>
      </c>
      <c r="H106" s="1352">
        <v>2800</v>
      </c>
      <c r="I106" s="1463"/>
    </row>
    <row r="107" spans="1:9" ht="14.25" customHeight="1">
      <c r="A107" s="1135"/>
      <c r="B107" s="1136"/>
      <c r="C107" s="1306"/>
      <c r="D107" s="1386" t="s">
        <v>612</v>
      </c>
      <c r="E107" s="1360">
        <v>4700</v>
      </c>
      <c r="F107" s="1360">
        <v>4402.78</v>
      </c>
      <c r="G107" s="1361">
        <v>90095</v>
      </c>
      <c r="H107" s="1352">
        <v>2800</v>
      </c>
      <c r="I107" s="1463"/>
    </row>
    <row r="108" spans="1:9" ht="13.5" customHeight="1">
      <c r="A108" s="1333"/>
      <c r="B108" s="1336"/>
      <c r="C108" s="1337"/>
      <c r="D108" s="1387"/>
      <c r="E108" s="1363">
        <f>SUM(E102:E107)</f>
        <v>20684.27</v>
      </c>
      <c r="F108" s="1363">
        <f>SUM(F102:F107)</f>
        <v>20220.68</v>
      </c>
      <c r="G108" s="1364"/>
      <c r="H108" s="1364"/>
      <c r="I108" s="1463"/>
    </row>
    <row r="109" spans="1:9" ht="12.75" customHeight="1">
      <c r="A109" s="1135">
        <v>12</v>
      </c>
      <c r="B109" s="1136" t="s">
        <v>464</v>
      </c>
      <c r="C109" s="1306">
        <v>18413.54</v>
      </c>
      <c r="D109" s="1362" t="s">
        <v>744</v>
      </c>
      <c r="E109" s="1360">
        <v>7000</v>
      </c>
      <c r="F109" s="1360">
        <v>7000</v>
      </c>
      <c r="G109" s="1361">
        <v>92109</v>
      </c>
      <c r="H109" s="1352">
        <v>2800</v>
      </c>
      <c r="I109" s="1463"/>
    </row>
    <row r="110" spans="1:9" ht="12.75" customHeight="1">
      <c r="A110" s="1135"/>
      <c r="B110" s="1136"/>
      <c r="C110" s="1306"/>
      <c r="D110" s="1362" t="s">
        <v>745</v>
      </c>
      <c r="E110" s="1360">
        <v>9000</v>
      </c>
      <c r="F110" s="1360">
        <v>9000</v>
      </c>
      <c r="G110" s="1361">
        <v>92109</v>
      </c>
      <c r="H110" s="1352">
        <v>2800</v>
      </c>
      <c r="I110" s="1463"/>
    </row>
    <row r="111" spans="1:9" ht="12.75" customHeight="1">
      <c r="A111" s="1135"/>
      <c r="B111" s="1136"/>
      <c r="C111" s="1306"/>
      <c r="D111" s="1362" t="s">
        <v>746</v>
      </c>
      <c r="E111" s="1360">
        <v>1500</v>
      </c>
      <c r="F111" s="1360">
        <v>844.97</v>
      </c>
      <c r="G111" s="1361">
        <v>90015</v>
      </c>
      <c r="H111" s="1352">
        <v>6050</v>
      </c>
      <c r="I111" s="1463"/>
    </row>
    <row r="112" spans="1:9" ht="12.75" customHeight="1">
      <c r="A112" s="1135"/>
      <c r="B112" s="1136"/>
      <c r="C112" s="1306"/>
      <c r="D112" s="1362" t="s">
        <v>731</v>
      </c>
      <c r="E112" s="1360">
        <v>913.54</v>
      </c>
      <c r="F112" s="1360">
        <v>849.72</v>
      </c>
      <c r="G112" s="1361">
        <v>90003</v>
      </c>
      <c r="H112" s="1352">
        <v>4210</v>
      </c>
      <c r="I112" s="1463"/>
    </row>
    <row r="113" spans="1:9" ht="13.5" customHeight="1">
      <c r="A113" s="1333"/>
      <c r="B113" s="1336"/>
      <c r="C113" s="1335"/>
      <c r="D113" s="1496"/>
      <c r="E113" s="1363">
        <f>SUM(E109:E112)</f>
        <v>18413.54</v>
      </c>
      <c r="F113" s="1363">
        <f>SUM(F109:F112)</f>
        <v>17694.690000000002</v>
      </c>
      <c r="G113" s="1364"/>
      <c r="H113" s="1364"/>
      <c r="I113" s="1463"/>
    </row>
    <row r="114" spans="1:9" ht="15" customHeight="1">
      <c r="A114" s="1135">
        <v>13</v>
      </c>
      <c r="B114" s="1136" t="s">
        <v>465</v>
      </c>
      <c r="C114" s="1306">
        <v>26092.73</v>
      </c>
      <c r="D114" s="1465" t="s">
        <v>449</v>
      </c>
      <c r="E114" s="1469">
        <v>2300</v>
      </c>
      <c r="F114" s="1382">
        <v>2288.82</v>
      </c>
      <c r="G114" s="1383">
        <v>90003</v>
      </c>
      <c r="H114" s="1352">
        <v>4210</v>
      </c>
      <c r="I114" s="1463"/>
    </row>
    <row r="115" spans="1:9" ht="15" customHeight="1">
      <c r="A115" s="1135"/>
      <c r="B115" s="1136"/>
      <c r="C115" s="1306"/>
      <c r="D115" s="1386"/>
      <c r="E115" s="1469">
        <v>5700</v>
      </c>
      <c r="F115" s="1382">
        <v>5700</v>
      </c>
      <c r="G115" s="1383">
        <v>90003</v>
      </c>
      <c r="H115" s="1352">
        <v>4170</v>
      </c>
      <c r="I115" s="1463"/>
    </row>
    <row r="116" spans="1:11" ht="12.75" customHeight="1">
      <c r="A116" s="1135"/>
      <c r="B116" s="1136"/>
      <c r="C116" s="1306"/>
      <c r="D116" s="1386" t="s">
        <v>747</v>
      </c>
      <c r="E116" s="1360">
        <v>6500</v>
      </c>
      <c r="F116" s="1360">
        <v>6500</v>
      </c>
      <c r="G116" s="1361">
        <v>92109</v>
      </c>
      <c r="H116" s="1352">
        <v>2800</v>
      </c>
      <c r="I116" s="1463"/>
      <c r="K116" s="1470"/>
    </row>
    <row r="117" spans="1:9" ht="12.75" customHeight="1">
      <c r="A117" s="1135"/>
      <c r="B117" s="1136"/>
      <c r="C117" s="1306"/>
      <c r="D117" s="1366" t="s">
        <v>748</v>
      </c>
      <c r="E117" s="1360">
        <v>2000</v>
      </c>
      <c r="F117" s="1360">
        <v>2000</v>
      </c>
      <c r="G117" s="1361">
        <v>60016</v>
      </c>
      <c r="H117" s="1352">
        <v>4210</v>
      </c>
      <c r="I117" s="1463"/>
    </row>
    <row r="118" spans="1:9" ht="12.75" customHeight="1">
      <c r="A118" s="1135"/>
      <c r="B118" s="1136"/>
      <c r="C118" s="1306"/>
      <c r="D118" s="1367" t="s">
        <v>749</v>
      </c>
      <c r="E118" s="1368">
        <v>6592.73</v>
      </c>
      <c r="F118" s="1368">
        <v>6592.73</v>
      </c>
      <c r="G118" s="1369">
        <v>92109</v>
      </c>
      <c r="H118" s="1352">
        <v>2800</v>
      </c>
      <c r="I118" s="1463"/>
    </row>
    <row r="119" spans="1:9" ht="12.75" customHeight="1">
      <c r="A119" s="1135"/>
      <c r="B119" s="1136"/>
      <c r="C119" s="1306"/>
      <c r="D119" s="1367" t="s">
        <v>531</v>
      </c>
      <c r="E119" s="1368">
        <v>3000</v>
      </c>
      <c r="F119" s="1368">
        <v>1939.17</v>
      </c>
      <c r="G119" s="1369">
        <v>90015</v>
      </c>
      <c r="H119" s="1352">
        <v>6050</v>
      </c>
      <c r="I119" s="1463"/>
    </row>
    <row r="120" spans="1:9" ht="13.5" customHeight="1">
      <c r="A120" s="1333"/>
      <c r="B120" s="1336"/>
      <c r="C120" s="1337"/>
      <c r="D120" s="1365"/>
      <c r="E120" s="1363">
        <f>SUM(E114:E119)</f>
        <v>26092.73</v>
      </c>
      <c r="F120" s="1363">
        <f>SUM(F114:F119)</f>
        <v>25020.72</v>
      </c>
      <c r="G120" s="1364"/>
      <c r="H120" s="1364"/>
      <c r="I120" s="1463"/>
    </row>
    <row r="121" spans="1:9" ht="25.5" customHeight="1">
      <c r="A121" s="1135">
        <v>14</v>
      </c>
      <c r="B121" s="1136" t="s">
        <v>466</v>
      </c>
      <c r="C121" s="1306">
        <v>41285.97</v>
      </c>
      <c r="D121" s="1386" t="s">
        <v>750</v>
      </c>
      <c r="E121" s="1504">
        <v>10000</v>
      </c>
      <c r="F121" s="1504">
        <v>9999.43</v>
      </c>
      <c r="G121" s="1505">
        <v>92109</v>
      </c>
      <c r="H121" s="1357">
        <v>2800</v>
      </c>
      <c r="I121" s="1463"/>
    </row>
    <row r="122" spans="1:24" ht="12.75" customHeight="1">
      <c r="A122" s="1135"/>
      <c r="B122" s="1136"/>
      <c r="C122" s="1306"/>
      <c r="D122" s="1362" t="s">
        <v>532</v>
      </c>
      <c r="E122" s="1360">
        <v>4000</v>
      </c>
      <c r="F122" s="1360">
        <v>3999.98</v>
      </c>
      <c r="G122" s="1361">
        <v>92601</v>
      </c>
      <c r="H122" s="1352">
        <v>2800</v>
      </c>
      <c r="I122" s="1463"/>
      <c r="O122" s="1351"/>
      <c r="P122" s="1351"/>
      <c r="Q122" s="1351"/>
      <c r="R122" s="1351"/>
      <c r="S122" s="1351"/>
      <c r="T122" s="1351"/>
      <c r="U122" s="1351"/>
      <c r="V122" s="1351"/>
      <c r="W122" s="1351"/>
      <c r="X122" s="1351"/>
    </row>
    <row r="123" spans="1:24" ht="12.75" customHeight="1">
      <c r="A123" s="1135"/>
      <c r="B123" s="1310"/>
      <c r="C123" s="1311"/>
      <c r="D123" s="1325" t="s">
        <v>454</v>
      </c>
      <c r="E123" s="1318">
        <v>8405.97</v>
      </c>
      <c r="F123" s="1318">
        <v>8403.97</v>
      </c>
      <c r="G123" s="1319">
        <v>90003</v>
      </c>
      <c r="H123" s="1307">
        <v>4210</v>
      </c>
      <c r="I123" s="1464"/>
      <c r="O123" s="1351"/>
      <c r="P123" s="1351"/>
      <c r="Q123" s="1351"/>
      <c r="R123" s="1351"/>
      <c r="S123" s="1351"/>
      <c r="T123" s="1351"/>
      <c r="U123" s="1351"/>
      <c r="V123" s="1351"/>
      <c r="W123" s="1351"/>
      <c r="X123" s="1351"/>
    </row>
    <row r="124" spans="1:24" ht="12.75" customHeight="1">
      <c r="A124" s="1135"/>
      <c r="B124" s="1310"/>
      <c r="C124" s="1311"/>
      <c r="D124" s="1325" t="s">
        <v>454</v>
      </c>
      <c r="E124" s="1460">
        <v>3780</v>
      </c>
      <c r="F124" s="1318">
        <v>3780</v>
      </c>
      <c r="G124" s="1319">
        <v>90003</v>
      </c>
      <c r="H124" s="1307">
        <v>4170</v>
      </c>
      <c r="I124" s="1464"/>
      <c r="K124" s="1470"/>
      <c r="O124" s="1351"/>
      <c r="P124" s="1351"/>
      <c r="Q124" s="1351"/>
      <c r="R124" s="1351"/>
      <c r="S124" s="1351"/>
      <c r="T124" s="1351"/>
      <c r="U124" s="1351"/>
      <c r="V124" s="1351"/>
      <c r="W124" s="1351"/>
      <c r="X124" s="1351"/>
    </row>
    <row r="125" spans="1:24" ht="12.75" customHeight="1">
      <c r="A125" s="1135"/>
      <c r="B125" s="1310"/>
      <c r="C125" s="1311"/>
      <c r="D125" s="1334"/>
      <c r="E125" s="1460">
        <v>100</v>
      </c>
      <c r="F125" s="1318">
        <v>100</v>
      </c>
      <c r="G125" s="1319">
        <v>90003</v>
      </c>
      <c r="H125" s="1307">
        <v>4300</v>
      </c>
      <c r="I125" s="1463"/>
      <c r="O125" s="1351"/>
      <c r="P125" s="1351"/>
      <c r="Q125" s="1351"/>
      <c r="R125" s="1351"/>
      <c r="S125" s="1351"/>
      <c r="T125" s="1351"/>
      <c r="U125" s="1351"/>
      <c r="V125" s="1351"/>
      <c r="W125" s="1351"/>
      <c r="X125" s="1351"/>
    </row>
    <row r="126" spans="1:24" ht="12.75" customHeight="1">
      <c r="A126" s="1135"/>
      <c r="B126" s="1310"/>
      <c r="C126" s="1311"/>
      <c r="D126" s="1381" t="s">
        <v>751</v>
      </c>
      <c r="E126" s="1360">
        <v>8000</v>
      </c>
      <c r="F126" s="1360">
        <v>8000</v>
      </c>
      <c r="G126" s="1361">
        <v>90095</v>
      </c>
      <c r="H126" s="1352">
        <v>2800</v>
      </c>
      <c r="I126" s="1463"/>
      <c r="O126" s="1351"/>
      <c r="P126" s="1351"/>
      <c r="Q126" s="1351"/>
      <c r="R126" s="1351"/>
      <c r="S126" s="1351"/>
      <c r="T126" s="1351"/>
      <c r="U126" s="1351"/>
      <c r="V126" s="1351"/>
      <c r="W126" s="1351"/>
      <c r="X126" s="1351"/>
    </row>
    <row r="127" spans="1:24" ht="12.75" customHeight="1">
      <c r="A127" s="1135"/>
      <c r="B127" s="1310"/>
      <c r="C127" s="1311"/>
      <c r="D127" s="1366" t="s">
        <v>613</v>
      </c>
      <c r="E127" s="1360">
        <v>5000</v>
      </c>
      <c r="F127" s="1360">
        <v>5000</v>
      </c>
      <c r="G127" s="1361">
        <v>92109</v>
      </c>
      <c r="H127" s="1352">
        <v>2800</v>
      </c>
      <c r="I127" s="1463"/>
      <c r="O127" s="1351"/>
      <c r="P127" s="1351"/>
      <c r="Q127" s="1351"/>
      <c r="R127" s="1351"/>
      <c r="S127" s="1351"/>
      <c r="T127" s="1351"/>
      <c r="U127" s="1351"/>
      <c r="V127" s="1351"/>
      <c r="W127" s="1351"/>
      <c r="X127" s="1351"/>
    </row>
    <row r="128" spans="1:24" ht="12.75" customHeight="1">
      <c r="A128" s="1135"/>
      <c r="B128" s="1310"/>
      <c r="C128" s="1311"/>
      <c r="D128" s="1362" t="s">
        <v>752</v>
      </c>
      <c r="E128" s="1360">
        <v>2000</v>
      </c>
      <c r="F128" s="1360">
        <v>1961.85</v>
      </c>
      <c r="G128" s="1361">
        <v>75412</v>
      </c>
      <c r="H128" s="1352">
        <v>4210</v>
      </c>
      <c r="I128" s="1463"/>
      <c r="O128" s="1351"/>
      <c r="P128" s="1351"/>
      <c r="Q128" s="1351"/>
      <c r="R128" s="1351"/>
      <c r="S128" s="1351"/>
      <c r="T128" s="1351"/>
      <c r="U128" s="1351"/>
      <c r="V128" s="1351"/>
      <c r="W128" s="1351"/>
      <c r="X128" s="1351"/>
    </row>
    <row r="129" spans="1:9" ht="13.5" customHeight="1">
      <c r="A129" s="1333"/>
      <c r="B129" s="1336"/>
      <c r="C129" s="1335"/>
      <c r="D129" s="1387"/>
      <c r="E129" s="1363">
        <f>SUM(E121:E128)</f>
        <v>41285.97</v>
      </c>
      <c r="F129" s="1363">
        <f>SUM(F121:F128)</f>
        <v>41245.229999999996</v>
      </c>
      <c r="G129" s="1364"/>
      <c r="H129" s="1364"/>
      <c r="I129" s="1463"/>
    </row>
    <row r="130" spans="1:9" ht="12.75" customHeight="1">
      <c r="A130" s="1135">
        <v>15</v>
      </c>
      <c r="B130" s="1136" t="s">
        <v>467</v>
      </c>
      <c r="C130" s="1306">
        <v>41285.97</v>
      </c>
      <c r="D130" s="1367" t="s">
        <v>753</v>
      </c>
      <c r="E130" s="1360">
        <v>19000</v>
      </c>
      <c r="F130" s="1360">
        <v>18996.97</v>
      </c>
      <c r="G130" s="1361">
        <v>92109</v>
      </c>
      <c r="H130" s="1352">
        <v>2800</v>
      </c>
      <c r="I130" s="1463"/>
    </row>
    <row r="131" spans="1:9" ht="15" customHeight="1">
      <c r="A131" s="1135"/>
      <c r="B131" s="1136"/>
      <c r="C131" s="1306"/>
      <c r="D131" s="1465" t="s">
        <v>754</v>
      </c>
      <c r="E131" s="1466">
        <v>7000</v>
      </c>
      <c r="F131" s="1360">
        <v>6923.24</v>
      </c>
      <c r="G131" s="1361">
        <v>90003</v>
      </c>
      <c r="H131" s="1352">
        <v>4210</v>
      </c>
      <c r="I131" s="1464"/>
    </row>
    <row r="132" spans="1:11" ht="15" customHeight="1">
      <c r="A132" s="1135"/>
      <c r="B132" s="1136"/>
      <c r="C132" s="1306"/>
      <c r="D132" s="1386"/>
      <c r="E132" s="1466">
        <v>3000</v>
      </c>
      <c r="F132" s="1360">
        <v>3000</v>
      </c>
      <c r="G132" s="1361">
        <v>90003</v>
      </c>
      <c r="H132" s="1352">
        <v>4170</v>
      </c>
      <c r="I132" s="1463"/>
      <c r="K132" s="1470"/>
    </row>
    <row r="133" spans="1:9" ht="41.25" customHeight="1">
      <c r="A133" s="1135"/>
      <c r="B133" s="1310"/>
      <c r="C133" s="1306"/>
      <c r="D133" s="1353" t="s">
        <v>755</v>
      </c>
      <c r="E133" s="1355">
        <v>1500</v>
      </c>
      <c r="F133" s="1355">
        <v>0</v>
      </c>
      <c r="G133" s="1356">
        <v>92601</v>
      </c>
      <c r="H133" s="1357">
        <v>2800</v>
      </c>
      <c r="I133" s="1463"/>
    </row>
    <row r="134" spans="1:254" s="1475" customFormat="1" ht="12.75" customHeight="1">
      <c r="A134" s="1326"/>
      <c r="B134" s="1327"/>
      <c r="C134" s="1328"/>
      <c r="D134" s="1366" t="s">
        <v>885</v>
      </c>
      <c r="E134" s="1360">
        <v>1500</v>
      </c>
      <c r="F134" s="1360">
        <v>1474.77</v>
      </c>
      <c r="G134" s="1370">
        <v>75412</v>
      </c>
      <c r="H134" s="1371">
        <v>4210</v>
      </c>
      <c r="I134" s="1473"/>
      <c r="J134" s="652"/>
      <c r="K134" s="652"/>
      <c r="L134" s="652"/>
      <c r="M134" s="652"/>
      <c r="N134" s="652"/>
      <c r="O134" s="652"/>
      <c r="P134" s="652"/>
      <c r="Q134" s="652"/>
      <c r="R134" s="652"/>
      <c r="S134" s="652"/>
      <c r="T134" s="652"/>
      <c r="U134" s="652"/>
      <c r="V134" s="652"/>
      <c r="W134" s="652"/>
      <c r="X134" s="652"/>
      <c r="Y134" s="1474"/>
      <c r="Z134" s="1474"/>
      <c r="AA134" s="1474"/>
      <c r="AB134" s="1474"/>
      <c r="AC134" s="1474"/>
      <c r="AD134" s="1474"/>
      <c r="AE134" s="1474"/>
      <c r="AF134" s="1474"/>
      <c r="AG134" s="1474"/>
      <c r="AH134" s="1474"/>
      <c r="AI134" s="1474"/>
      <c r="AJ134" s="1474"/>
      <c r="AK134" s="1474"/>
      <c r="AL134" s="1474"/>
      <c r="AM134" s="1474"/>
      <c r="AN134" s="1474"/>
      <c r="AO134" s="1474"/>
      <c r="AP134" s="1474"/>
      <c r="AQ134" s="1474"/>
      <c r="AR134" s="1474"/>
      <c r="AS134" s="1474"/>
      <c r="AT134" s="1474"/>
      <c r="AU134" s="1474"/>
      <c r="AV134" s="1474"/>
      <c r="AW134" s="1474"/>
      <c r="AX134" s="1474"/>
      <c r="AY134" s="1474"/>
      <c r="AZ134" s="1474"/>
      <c r="BA134" s="1474"/>
      <c r="BB134" s="1474"/>
      <c r="BC134" s="1474"/>
      <c r="BD134" s="1474"/>
      <c r="BE134" s="1474"/>
      <c r="BF134" s="1474"/>
      <c r="BG134" s="1474"/>
      <c r="BH134" s="1474"/>
      <c r="BI134" s="1474"/>
      <c r="BJ134" s="1474"/>
      <c r="BK134" s="1474"/>
      <c r="BL134" s="1474"/>
      <c r="BM134" s="1474"/>
      <c r="BN134" s="1474"/>
      <c r="BO134" s="1474"/>
      <c r="BP134" s="1474"/>
      <c r="BQ134" s="1474"/>
      <c r="BR134" s="1474"/>
      <c r="BS134" s="1474"/>
      <c r="BT134" s="1474"/>
      <c r="BU134" s="1474"/>
      <c r="BV134" s="1474"/>
      <c r="BW134" s="1474"/>
      <c r="BX134" s="1474"/>
      <c r="BY134" s="1474"/>
      <c r="BZ134" s="1474"/>
      <c r="CA134" s="1474"/>
      <c r="CB134" s="1474"/>
      <c r="CC134" s="1474"/>
      <c r="CD134" s="1474"/>
      <c r="CE134" s="1474"/>
      <c r="CF134" s="1474"/>
      <c r="CG134" s="1474"/>
      <c r="CH134" s="1474"/>
      <c r="CI134" s="1474"/>
      <c r="CJ134" s="1474"/>
      <c r="CK134" s="1474"/>
      <c r="CL134" s="1474"/>
      <c r="CM134" s="1474"/>
      <c r="CN134" s="1474"/>
      <c r="CO134" s="1474"/>
      <c r="CP134" s="1474"/>
      <c r="CQ134" s="1474"/>
      <c r="CR134" s="1474"/>
      <c r="CS134" s="1474"/>
      <c r="CT134" s="1474"/>
      <c r="CU134" s="1474"/>
      <c r="CV134" s="1474"/>
      <c r="CW134" s="1474"/>
      <c r="CX134" s="1474"/>
      <c r="CY134" s="1474"/>
      <c r="CZ134" s="1474"/>
      <c r="DA134" s="1474"/>
      <c r="DB134" s="1474"/>
      <c r="DC134" s="1474"/>
      <c r="DD134" s="1474"/>
      <c r="DE134" s="1474"/>
      <c r="DF134" s="1474"/>
      <c r="DG134" s="1474"/>
      <c r="DH134" s="1474"/>
      <c r="DI134" s="1474"/>
      <c r="DJ134" s="1474"/>
      <c r="DK134" s="1474"/>
      <c r="DL134" s="1474"/>
      <c r="DM134" s="1474"/>
      <c r="DN134" s="1474"/>
      <c r="DO134" s="1474"/>
      <c r="DP134" s="1474"/>
      <c r="DQ134" s="1474"/>
      <c r="DR134" s="1474"/>
      <c r="DS134" s="1474"/>
      <c r="DT134" s="1474"/>
      <c r="DU134" s="1474"/>
      <c r="DV134" s="1474"/>
      <c r="DW134" s="1474"/>
      <c r="DX134" s="1474"/>
      <c r="DY134" s="1474"/>
      <c r="DZ134" s="1474"/>
      <c r="EA134" s="1474"/>
      <c r="EB134" s="1474"/>
      <c r="EC134" s="1474"/>
      <c r="ED134" s="1474"/>
      <c r="EE134" s="1474"/>
      <c r="EF134" s="1474"/>
      <c r="EG134" s="1474"/>
      <c r="EH134" s="1474"/>
      <c r="EI134" s="1474"/>
      <c r="EJ134" s="1474"/>
      <c r="EK134" s="1474"/>
      <c r="EL134" s="1474"/>
      <c r="EM134" s="1474"/>
      <c r="EN134" s="1474"/>
      <c r="EO134" s="1474"/>
      <c r="EP134" s="1474"/>
      <c r="EQ134" s="1474"/>
      <c r="ER134" s="1474"/>
      <c r="ES134" s="1474"/>
      <c r="ET134" s="1474"/>
      <c r="EU134" s="1474"/>
      <c r="EV134" s="1474"/>
      <c r="EW134" s="1474"/>
      <c r="EX134" s="1474"/>
      <c r="EY134" s="1474"/>
      <c r="EZ134" s="1474"/>
      <c r="FA134" s="1474"/>
      <c r="FB134" s="1474"/>
      <c r="FC134" s="1474"/>
      <c r="FD134" s="1474"/>
      <c r="FE134" s="1474"/>
      <c r="FF134" s="1474"/>
      <c r="FG134" s="1474"/>
      <c r="FH134" s="1474"/>
      <c r="FI134" s="1474"/>
      <c r="FJ134" s="1474"/>
      <c r="FK134" s="1474"/>
      <c r="FL134" s="1474"/>
      <c r="FM134" s="1474"/>
      <c r="FN134" s="1474"/>
      <c r="FO134" s="1474"/>
      <c r="FP134" s="1474"/>
      <c r="FQ134" s="1474"/>
      <c r="FR134" s="1474"/>
      <c r="FS134" s="1474"/>
      <c r="FT134" s="1474"/>
      <c r="FU134" s="1474"/>
      <c r="FV134" s="1474"/>
      <c r="FW134" s="1474"/>
      <c r="FX134" s="1474"/>
      <c r="FY134" s="1474"/>
      <c r="FZ134" s="1474"/>
      <c r="GA134" s="1474"/>
      <c r="GB134" s="1474"/>
      <c r="GC134" s="1474"/>
      <c r="GD134" s="1474"/>
      <c r="GE134" s="1474"/>
      <c r="GF134" s="1474"/>
      <c r="GG134" s="1474"/>
      <c r="GH134" s="1474"/>
      <c r="GI134" s="1474"/>
      <c r="GJ134" s="1474"/>
      <c r="GK134" s="1474"/>
      <c r="GL134" s="1474"/>
      <c r="GM134" s="1474"/>
      <c r="GN134" s="1474"/>
      <c r="GO134" s="1474"/>
      <c r="GP134" s="1474"/>
      <c r="GQ134" s="1474"/>
      <c r="GR134" s="1474"/>
      <c r="GS134" s="1474"/>
      <c r="GT134" s="1474"/>
      <c r="GU134" s="1474"/>
      <c r="GV134" s="1474"/>
      <c r="GW134" s="1474"/>
      <c r="GX134" s="1474"/>
      <c r="GY134" s="1474"/>
      <c r="GZ134" s="1474"/>
      <c r="HA134" s="1474"/>
      <c r="HB134" s="1474"/>
      <c r="HC134" s="1474"/>
      <c r="HD134" s="1474"/>
      <c r="HE134" s="1474"/>
      <c r="HF134" s="1474"/>
      <c r="HG134" s="1474"/>
      <c r="HH134" s="1474"/>
      <c r="HI134" s="1474"/>
      <c r="HJ134" s="1474"/>
      <c r="HK134" s="1474"/>
      <c r="HL134" s="1474"/>
      <c r="HM134" s="1474"/>
      <c r="HN134" s="1474"/>
      <c r="HO134" s="1474"/>
      <c r="HP134" s="1474"/>
      <c r="HQ134" s="1474"/>
      <c r="HR134" s="1474"/>
      <c r="HS134" s="1474"/>
      <c r="HT134" s="1474"/>
      <c r="HU134" s="1474"/>
      <c r="HV134" s="1474"/>
      <c r="HW134" s="1474"/>
      <c r="HX134" s="1474"/>
      <c r="HY134" s="1474"/>
      <c r="HZ134" s="1474"/>
      <c r="IA134" s="1474"/>
      <c r="IB134" s="1474"/>
      <c r="IC134" s="1474"/>
      <c r="ID134" s="1474"/>
      <c r="IE134" s="1474"/>
      <c r="IF134" s="1474"/>
      <c r="IG134" s="1474"/>
      <c r="IH134" s="1474"/>
      <c r="II134" s="1474"/>
      <c r="IJ134" s="1474"/>
      <c r="IK134" s="1474"/>
      <c r="IL134" s="1474"/>
      <c r="IM134" s="1474"/>
      <c r="IN134" s="1474"/>
      <c r="IO134" s="1474"/>
      <c r="IP134" s="1474"/>
      <c r="IQ134" s="1474"/>
      <c r="IR134" s="1474"/>
      <c r="IS134" s="1474"/>
      <c r="IT134" s="1474"/>
    </row>
    <row r="135" spans="1:9" ht="24.75" customHeight="1">
      <c r="A135" s="1135"/>
      <c r="B135" s="1310"/>
      <c r="C135" s="1306"/>
      <c r="D135" s="1366" t="s">
        <v>756</v>
      </c>
      <c r="E135" s="1355">
        <v>3500</v>
      </c>
      <c r="F135" s="1355">
        <v>3496.01</v>
      </c>
      <c r="G135" s="1356">
        <v>92601</v>
      </c>
      <c r="H135" s="1357">
        <v>2800</v>
      </c>
      <c r="I135" s="1463"/>
    </row>
    <row r="136" spans="1:9" ht="12.75" customHeight="1">
      <c r="A136" s="1135"/>
      <c r="B136" s="1310"/>
      <c r="C136" s="1306"/>
      <c r="D136" s="1362" t="s">
        <v>757</v>
      </c>
      <c r="E136" s="1360">
        <v>2785.97</v>
      </c>
      <c r="F136" s="1360">
        <v>2372.23</v>
      </c>
      <c r="G136" s="1361">
        <v>92601</v>
      </c>
      <c r="H136" s="1352">
        <v>2800</v>
      </c>
      <c r="I136" s="1463"/>
    </row>
    <row r="137" spans="1:9" ht="24.75" customHeight="1">
      <c r="A137" s="1135"/>
      <c r="B137" s="1310"/>
      <c r="C137" s="1306"/>
      <c r="D137" s="1354" t="s">
        <v>758</v>
      </c>
      <c r="E137" s="1355">
        <v>3000</v>
      </c>
      <c r="F137" s="1355">
        <v>3000</v>
      </c>
      <c r="G137" s="1356">
        <v>92109</v>
      </c>
      <c r="H137" s="1357">
        <v>2800</v>
      </c>
      <c r="I137" s="1463"/>
    </row>
    <row r="138" spans="1:9" ht="13.5" customHeight="1">
      <c r="A138" s="1333"/>
      <c r="B138" s="1336"/>
      <c r="C138" s="1337"/>
      <c r="D138" s="1387"/>
      <c r="E138" s="1363">
        <f>SUM(E130:E137)</f>
        <v>41285.97</v>
      </c>
      <c r="F138" s="1363">
        <f>SUM(F130:F137)</f>
        <v>39263.22</v>
      </c>
      <c r="G138" s="1364"/>
      <c r="H138" s="1364"/>
      <c r="I138" s="1463"/>
    </row>
    <row r="139" spans="1:9" ht="12.75" customHeight="1">
      <c r="A139" s="1135">
        <v>16</v>
      </c>
      <c r="B139" s="1136" t="s">
        <v>468</v>
      </c>
      <c r="C139" s="1306">
        <v>18743.83</v>
      </c>
      <c r="D139" s="1366" t="s">
        <v>614</v>
      </c>
      <c r="E139" s="1360">
        <v>4000</v>
      </c>
      <c r="F139" s="1360">
        <v>3997.36</v>
      </c>
      <c r="G139" s="1361">
        <v>92601</v>
      </c>
      <c r="H139" s="1352">
        <v>2800</v>
      </c>
      <c r="I139" s="1463"/>
    </row>
    <row r="140" spans="1:11" ht="12.75" customHeight="1">
      <c r="A140" s="1135"/>
      <c r="B140" s="1136"/>
      <c r="C140" s="1306"/>
      <c r="D140" s="1366" t="s">
        <v>533</v>
      </c>
      <c r="E140" s="1360">
        <v>2743.83</v>
      </c>
      <c r="F140" s="1360">
        <v>2719.58</v>
      </c>
      <c r="G140" s="1361">
        <v>90003</v>
      </c>
      <c r="H140" s="1352">
        <v>4210</v>
      </c>
      <c r="I140" s="1463"/>
      <c r="K140" s="1470"/>
    </row>
    <row r="141" spans="1:9" ht="12.75" customHeight="1">
      <c r="A141" s="1135"/>
      <c r="B141" s="1136"/>
      <c r="C141" s="1306"/>
      <c r="D141" s="1366" t="s">
        <v>469</v>
      </c>
      <c r="E141" s="1360">
        <v>6000</v>
      </c>
      <c r="F141" s="1360">
        <v>5700.54</v>
      </c>
      <c r="G141" s="1361">
        <v>92109</v>
      </c>
      <c r="H141" s="1352">
        <v>2800</v>
      </c>
      <c r="I141" s="1463"/>
    </row>
    <row r="142" spans="1:9" ht="12.75" customHeight="1">
      <c r="A142" s="1135"/>
      <c r="B142" s="1136"/>
      <c r="C142" s="1306"/>
      <c r="D142" s="1366" t="s">
        <v>470</v>
      </c>
      <c r="E142" s="1360">
        <v>2500</v>
      </c>
      <c r="F142" s="1360">
        <v>2500</v>
      </c>
      <c r="G142" s="1361">
        <v>90003</v>
      </c>
      <c r="H142" s="1352">
        <v>4170</v>
      </c>
      <c r="I142" s="1463"/>
    </row>
    <row r="143" spans="1:9" ht="12.75" customHeight="1">
      <c r="A143" s="1135"/>
      <c r="B143" s="1136"/>
      <c r="C143" s="1306"/>
      <c r="D143" s="1366" t="s">
        <v>615</v>
      </c>
      <c r="E143" s="1360">
        <v>2000</v>
      </c>
      <c r="F143" s="1360">
        <v>1815</v>
      </c>
      <c r="G143" s="1361">
        <v>92601</v>
      </c>
      <c r="H143" s="1352">
        <v>2800</v>
      </c>
      <c r="I143" s="1463"/>
    </row>
    <row r="144" spans="1:9" ht="12.75" customHeight="1">
      <c r="A144" s="1135"/>
      <c r="B144" s="1136"/>
      <c r="C144" s="1306"/>
      <c r="D144" s="1366" t="s">
        <v>759</v>
      </c>
      <c r="E144" s="1360">
        <v>1500</v>
      </c>
      <c r="F144" s="1360">
        <v>1479</v>
      </c>
      <c r="G144" s="1361">
        <v>92109</v>
      </c>
      <c r="H144" s="1352">
        <v>2800</v>
      </c>
      <c r="I144" s="1463"/>
    </row>
    <row r="145" spans="1:9" ht="13.5" customHeight="1">
      <c r="A145" s="1308"/>
      <c r="B145" s="1336"/>
      <c r="C145" s="1309"/>
      <c r="D145" s="1496"/>
      <c r="E145" s="1363">
        <f>SUM(E139:E144)</f>
        <v>18743.83</v>
      </c>
      <c r="F145" s="1363">
        <f>SUM(F139:F144)</f>
        <v>18211.48</v>
      </c>
      <c r="G145" s="1364"/>
      <c r="H145" s="1364"/>
      <c r="I145" s="1463"/>
    </row>
    <row r="146" spans="1:9" ht="12.75" customHeight="1">
      <c r="A146" s="1135">
        <v>17</v>
      </c>
      <c r="B146" s="1329" t="s">
        <v>471</v>
      </c>
      <c r="C146" s="1330">
        <v>17463.96</v>
      </c>
      <c r="D146" s="1377" t="s">
        <v>472</v>
      </c>
      <c r="E146" s="1497">
        <v>6000</v>
      </c>
      <c r="F146" s="1372">
        <v>5999.55</v>
      </c>
      <c r="G146" s="1373">
        <v>90003</v>
      </c>
      <c r="H146" s="1374">
        <v>4210</v>
      </c>
      <c r="I146" s="1463"/>
    </row>
    <row r="147" spans="1:11" ht="12.75" customHeight="1">
      <c r="A147" s="1135"/>
      <c r="B147" s="1329"/>
      <c r="C147" s="1330"/>
      <c r="D147" s="1487"/>
      <c r="E147" s="1497">
        <v>2000</v>
      </c>
      <c r="F147" s="1372">
        <v>2000</v>
      </c>
      <c r="G147" s="1373">
        <v>90003</v>
      </c>
      <c r="H147" s="1374">
        <v>4170</v>
      </c>
      <c r="I147" s="1463"/>
      <c r="K147" s="1470"/>
    </row>
    <row r="148" spans="1:9" ht="12.75" customHeight="1">
      <c r="A148" s="1135"/>
      <c r="B148" s="1329"/>
      <c r="C148" s="1330"/>
      <c r="D148" s="1487" t="s">
        <v>444</v>
      </c>
      <c r="E148" s="1375">
        <v>3500</v>
      </c>
      <c r="F148" s="1375">
        <v>3500</v>
      </c>
      <c r="G148" s="1376">
        <v>92109</v>
      </c>
      <c r="H148" s="1374">
        <v>2800</v>
      </c>
      <c r="I148" s="1463"/>
    </row>
    <row r="149" spans="1:9" ht="12.75" customHeight="1">
      <c r="A149" s="1135"/>
      <c r="B149" s="1329"/>
      <c r="C149" s="1330"/>
      <c r="D149" s="1377" t="s">
        <v>760</v>
      </c>
      <c r="E149" s="1378">
        <v>5963.96</v>
      </c>
      <c r="F149" s="1378">
        <v>5963.96</v>
      </c>
      <c r="G149" s="1379">
        <v>90095</v>
      </c>
      <c r="H149" s="1374">
        <v>2800</v>
      </c>
      <c r="I149" s="1463"/>
    </row>
    <row r="150" spans="1:9" ht="13.5" customHeight="1">
      <c r="A150" s="1334"/>
      <c r="B150" s="1336"/>
      <c r="C150" s="1335"/>
      <c r="D150" s="1496"/>
      <c r="E150" s="1363">
        <f>SUM(E146:E149)</f>
        <v>17463.96</v>
      </c>
      <c r="F150" s="1363">
        <f>SUM(F146:F149)</f>
        <v>17463.51</v>
      </c>
      <c r="G150" s="1364"/>
      <c r="H150" s="1364"/>
      <c r="I150" s="1463"/>
    </row>
    <row r="151" spans="1:10" ht="12.75" customHeight="1">
      <c r="A151" s="1135">
        <v>18</v>
      </c>
      <c r="B151" s="1136" t="s">
        <v>473</v>
      </c>
      <c r="C151" s="1306">
        <v>15729.95</v>
      </c>
      <c r="D151" s="1494" t="s">
        <v>456</v>
      </c>
      <c r="E151" s="1467">
        <v>5929.95</v>
      </c>
      <c r="F151" s="1314">
        <v>5924.21</v>
      </c>
      <c r="G151" s="1315">
        <v>90003</v>
      </c>
      <c r="H151" s="1307">
        <v>4210</v>
      </c>
      <c r="I151" s="1463"/>
      <c r="J151" s="1331"/>
    </row>
    <row r="152" spans="1:9" ht="12.75" customHeight="1">
      <c r="A152" s="1135"/>
      <c r="B152" s="1136"/>
      <c r="C152" s="1306"/>
      <c r="D152" s="1322"/>
      <c r="E152" s="1467">
        <v>1500</v>
      </c>
      <c r="F152" s="1314">
        <v>1500</v>
      </c>
      <c r="G152" s="1315">
        <v>90003</v>
      </c>
      <c r="H152" s="1307">
        <v>4300</v>
      </c>
      <c r="I152" s="1463"/>
    </row>
    <row r="153" spans="1:11" ht="12.75" customHeight="1">
      <c r="A153" s="1135"/>
      <c r="B153" s="1136"/>
      <c r="C153" s="1306"/>
      <c r="D153" s="1386" t="s">
        <v>444</v>
      </c>
      <c r="E153" s="1382">
        <v>2100</v>
      </c>
      <c r="F153" s="1382">
        <v>2084.22</v>
      </c>
      <c r="G153" s="1383">
        <v>92109</v>
      </c>
      <c r="H153" s="1352">
        <v>2800</v>
      </c>
      <c r="I153" s="1463"/>
      <c r="K153" s="1470"/>
    </row>
    <row r="154" spans="1:9" ht="12.75" customHeight="1">
      <c r="A154" s="1135"/>
      <c r="B154" s="1136"/>
      <c r="C154" s="1306"/>
      <c r="D154" s="1386" t="s">
        <v>616</v>
      </c>
      <c r="E154" s="1382">
        <v>2500</v>
      </c>
      <c r="F154" s="1382">
        <v>2493.74</v>
      </c>
      <c r="G154" s="1383">
        <v>90095</v>
      </c>
      <c r="H154" s="1352">
        <v>2800</v>
      </c>
      <c r="I154" s="1463"/>
    </row>
    <row r="155" spans="1:9" ht="12.75" customHeight="1">
      <c r="A155" s="1135"/>
      <c r="B155" s="1136"/>
      <c r="C155" s="1306"/>
      <c r="D155" s="1366" t="s">
        <v>761</v>
      </c>
      <c r="E155" s="1360">
        <v>3700</v>
      </c>
      <c r="F155" s="1360">
        <v>3700</v>
      </c>
      <c r="G155" s="1361">
        <v>92109</v>
      </c>
      <c r="H155" s="1352">
        <v>2800</v>
      </c>
      <c r="I155" s="1463"/>
    </row>
    <row r="156" spans="1:9" ht="13.5" customHeight="1">
      <c r="A156" s="1334"/>
      <c r="B156" s="1334"/>
      <c r="C156" s="1335"/>
      <c r="D156" s="1365"/>
      <c r="E156" s="1363">
        <f>SUM(E151:E155)</f>
        <v>15729.95</v>
      </c>
      <c r="F156" s="1363">
        <f>SUM(F151:F155)</f>
        <v>15702.17</v>
      </c>
      <c r="G156" s="1364"/>
      <c r="H156" s="1364"/>
      <c r="I156" s="1463"/>
    </row>
    <row r="157" spans="1:9" ht="12.75" customHeight="1">
      <c r="A157" s="1135">
        <v>19</v>
      </c>
      <c r="B157" s="1136" t="s">
        <v>474</v>
      </c>
      <c r="C157" s="1306">
        <v>41285.97</v>
      </c>
      <c r="D157" s="1492" t="s">
        <v>762</v>
      </c>
      <c r="E157" s="1382">
        <v>10285.97</v>
      </c>
      <c r="F157" s="1382">
        <v>10020.5</v>
      </c>
      <c r="G157" s="1383">
        <v>92109</v>
      </c>
      <c r="H157" s="1352">
        <v>2800</v>
      </c>
      <c r="I157" s="1463"/>
    </row>
    <row r="158" spans="1:9" ht="12.75" customHeight="1">
      <c r="A158" s="1135"/>
      <c r="B158" s="1136"/>
      <c r="C158" s="1306"/>
      <c r="D158" s="1465" t="s">
        <v>763</v>
      </c>
      <c r="E158" s="1469">
        <v>2250</v>
      </c>
      <c r="F158" s="1382">
        <v>2237.69</v>
      </c>
      <c r="G158" s="1383">
        <v>90003</v>
      </c>
      <c r="H158" s="1352">
        <v>4210</v>
      </c>
      <c r="I158" s="1463"/>
    </row>
    <row r="159" spans="1:9" ht="12.75" customHeight="1">
      <c r="A159" s="1135"/>
      <c r="B159" s="1136"/>
      <c r="C159" s="1306"/>
      <c r="D159" s="1386"/>
      <c r="E159" s="1469">
        <v>3750</v>
      </c>
      <c r="F159" s="1382">
        <v>3750</v>
      </c>
      <c r="G159" s="1383">
        <v>90003</v>
      </c>
      <c r="H159" s="1352">
        <v>4300</v>
      </c>
      <c r="I159" s="1463"/>
    </row>
    <row r="160" spans="1:11" ht="25.5" customHeight="1">
      <c r="A160" s="1135"/>
      <c r="B160" s="1136"/>
      <c r="C160" s="1306"/>
      <c r="D160" s="1503" t="s">
        <v>764</v>
      </c>
      <c r="E160" s="1355">
        <v>5000</v>
      </c>
      <c r="F160" s="1355">
        <v>5000</v>
      </c>
      <c r="G160" s="1356">
        <v>92109</v>
      </c>
      <c r="H160" s="1357">
        <v>2800</v>
      </c>
      <c r="I160" s="1463"/>
      <c r="K160" s="1470"/>
    </row>
    <row r="161" spans="1:11" ht="12.75">
      <c r="A161" s="1135"/>
      <c r="B161" s="1136"/>
      <c r="C161" s="1306"/>
      <c r="D161" s="1679" t="s">
        <v>765</v>
      </c>
      <c r="E161" s="1498">
        <v>0</v>
      </c>
      <c r="F161" s="1355">
        <v>0</v>
      </c>
      <c r="G161" s="1356">
        <v>60016</v>
      </c>
      <c r="H161" s="1357">
        <v>4210</v>
      </c>
      <c r="I161" s="1463"/>
      <c r="K161" s="1470"/>
    </row>
    <row r="162" spans="1:9" ht="26.25" customHeight="1">
      <c r="A162" s="1135"/>
      <c r="B162" s="1136"/>
      <c r="C162" s="1306"/>
      <c r="D162" s="1680"/>
      <c r="E162" s="1498">
        <v>4000</v>
      </c>
      <c r="F162" s="1355">
        <v>4000</v>
      </c>
      <c r="G162" s="1356">
        <v>60016</v>
      </c>
      <c r="H162" s="1357">
        <v>4270</v>
      </c>
      <c r="I162" s="1463"/>
    </row>
    <row r="163" spans="1:9" ht="29.25" customHeight="1">
      <c r="A163" s="1135"/>
      <c r="B163" s="1136"/>
      <c r="C163" s="1306"/>
      <c r="D163" s="1353" t="s">
        <v>766</v>
      </c>
      <c r="E163" s="1355">
        <v>2000</v>
      </c>
      <c r="F163" s="1355">
        <v>2000</v>
      </c>
      <c r="G163" s="1356">
        <v>92601</v>
      </c>
      <c r="H163" s="1357">
        <v>2800</v>
      </c>
      <c r="I163" s="1463"/>
    </row>
    <row r="164" spans="1:9" ht="12.75" customHeight="1">
      <c r="A164" s="1135"/>
      <c r="B164" s="1136"/>
      <c r="C164" s="1306"/>
      <c r="D164" s="1366" t="s">
        <v>767</v>
      </c>
      <c r="E164" s="1360">
        <v>8000</v>
      </c>
      <c r="F164" s="1360">
        <v>8000</v>
      </c>
      <c r="G164" s="1361">
        <v>75412</v>
      </c>
      <c r="H164" s="1352">
        <v>4210</v>
      </c>
      <c r="I164" s="1463"/>
    </row>
    <row r="165" spans="1:9" ht="25.5" customHeight="1">
      <c r="A165" s="1135"/>
      <c r="B165" s="1136"/>
      <c r="C165" s="1306"/>
      <c r="D165" s="1366" t="s">
        <v>768</v>
      </c>
      <c r="E165" s="1355">
        <v>2000</v>
      </c>
      <c r="F165" s="1355">
        <v>2000</v>
      </c>
      <c r="G165" s="1356">
        <v>92109</v>
      </c>
      <c r="H165" s="1357">
        <v>2800</v>
      </c>
      <c r="I165" s="1463"/>
    </row>
    <row r="166" spans="1:9" ht="24.75" customHeight="1">
      <c r="A166" s="1308"/>
      <c r="B166" s="1346"/>
      <c r="C166" s="1309"/>
      <c r="D166" s="1366" t="s">
        <v>886</v>
      </c>
      <c r="E166" s="1355">
        <v>2000</v>
      </c>
      <c r="F166" s="1355">
        <v>2000</v>
      </c>
      <c r="G166" s="1356">
        <v>92109</v>
      </c>
      <c r="H166" s="1505">
        <v>2800</v>
      </c>
      <c r="I166" s="1463"/>
    </row>
    <row r="167" spans="1:9" ht="24.75" customHeight="1">
      <c r="A167" s="1135"/>
      <c r="B167" s="1136"/>
      <c r="C167" s="1306"/>
      <c r="D167" s="1354" t="s">
        <v>769</v>
      </c>
      <c r="E167" s="1355">
        <v>2000</v>
      </c>
      <c r="F167" s="1355">
        <v>2000</v>
      </c>
      <c r="G167" s="1356">
        <v>92109</v>
      </c>
      <c r="H167" s="1357">
        <v>2800</v>
      </c>
      <c r="I167" s="1463"/>
    </row>
    <row r="168" spans="1:9" ht="13.5" customHeight="1">
      <c r="A168" s="1308"/>
      <c r="B168" s="1336"/>
      <c r="C168" s="1335"/>
      <c r="D168" s="1486"/>
      <c r="E168" s="1363">
        <f>SUM(E157:E167)</f>
        <v>41285.97</v>
      </c>
      <c r="F168" s="1363">
        <f>SUM(F157:F167)</f>
        <v>41008.19</v>
      </c>
      <c r="G168" s="1364"/>
      <c r="H168" s="1380"/>
      <c r="I168" s="1463"/>
    </row>
    <row r="169" spans="1:9" ht="12.75" customHeight="1">
      <c r="A169" s="1317">
        <v>20</v>
      </c>
      <c r="B169" s="653" t="s">
        <v>475</v>
      </c>
      <c r="C169" s="1306">
        <v>13335.37</v>
      </c>
      <c r="D169" s="1367" t="s">
        <v>456</v>
      </c>
      <c r="E169" s="1466">
        <v>3650</v>
      </c>
      <c r="F169" s="1360">
        <v>3647.75</v>
      </c>
      <c r="G169" s="1361">
        <v>90003</v>
      </c>
      <c r="H169" s="1352">
        <v>4210</v>
      </c>
      <c r="I169" s="1464"/>
    </row>
    <row r="170" spans="1:11" ht="12.75" customHeight="1">
      <c r="A170" s="1317"/>
      <c r="B170" s="653"/>
      <c r="C170" s="1306"/>
      <c r="D170" s="1381"/>
      <c r="E170" s="1466">
        <v>1200</v>
      </c>
      <c r="F170" s="1360">
        <v>1200</v>
      </c>
      <c r="G170" s="1361">
        <v>90003</v>
      </c>
      <c r="H170" s="1383">
        <v>4170</v>
      </c>
      <c r="I170" s="1463"/>
      <c r="K170" s="1470"/>
    </row>
    <row r="171" spans="1:9" ht="12.75" customHeight="1">
      <c r="A171" s="1135"/>
      <c r="B171" s="1136"/>
      <c r="C171" s="1306"/>
      <c r="D171" s="1362"/>
      <c r="E171" s="1466">
        <v>150</v>
      </c>
      <c r="F171" s="1360">
        <v>150</v>
      </c>
      <c r="G171" s="1361">
        <v>90003</v>
      </c>
      <c r="H171" s="1352">
        <v>4270</v>
      </c>
      <c r="I171" s="1463"/>
    </row>
    <row r="172" spans="1:9" ht="12.75" customHeight="1">
      <c r="A172" s="1317"/>
      <c r="B172" s="653"/>
      <c r="C172" s="1316"/>
      <c r="D172" s="1381" t="s">
        <v>444</v>
      </c>
      <c r="E172" s="1360">
        <v>5535.37</v>
      </c>
      <c r="F172" s="1360">
        <v>5528.41</v>
      </c>
      <c r="G172" s="1361">
        <v>92109</v>
      </c>
      <c r="H172" s="1352">
        <v>2800</v>
      </c>
      <c r="I172" s="1463"/>
    </row>
    <row r="173" spans="1:9" ht="12.75" customHeight="1">
      <c r="A173" s="1317"/>
      <c r="B173" s="653"/>
      <c r="C173" s="1316"/>
      <c r="D173" s="1362" t="s">
        <v>617</v>
      </c>
      <c r="E173" s="1360">
        <v>2800</v>
      </c>
      <c r="F173" s="1360">
        <v>2800</v>
      </c>
      <c r="G173" s="1361">
        <v>92109</v>
      </c>
      <c r="H173" s="1352">
        <v>2800</v>
      </c>
      <c r="I173" s="1463"/>
    </row>
    <row r="174" spans="1:9" ht="13.5" customHeight="1">
      <c r="A174" s="1334"/>
      <c r="B174" s="1334"/>
      <c r="C174" s="1312"/>
      <c r="D174" s="1387"/>
      <c r="E174" s="1363">
        <f>SUM(E169:E173)</f>
        <v>13335.369999999999</v>
      </c>
      <c r="F174" s="1363">
        <f>SUM(F169:F173)</f>
        <v>13326.16</v>
      </c>
      <c r="G174" s="1364"/>
      <c r="H174" s="1380"/>
      <c r="I174" s="1463"/>
    </row>
    <row r="175" spans="1:9" ht="12.75" customHeight="1">
      <c r="A175" s="1135">
        <v>21</v>
      </c>
      <c r="B175" s="1136" t="s">
        <v>476</v>
      </c>
      <c r="C175" s="1306">
        <v>18908.97</v>
      </c>
      <c r="D175" s="1362" t="s">
        <v>456</v>
      </c>
      <c r="E175" s="1360">
        <v>4000</v>
      </c>
      <c r="F175" s="1360">
        <v>3989.47</v>
      </c>
      <c r="G175" s="1361">
        <v>90003</v>
      </c>
      <c r="H175" s="1352">
        <v>4210</v>
      </c>
      <c r="I175" s="1464"/>
    </row>
    <row r="176" spans="1:9" ht="12.75" customHeight="1">
      <c r="A176" s="1135"/>
      <c r="B176" s="1136"/>
      <c r="C176" s="1306"/>
      <c r="D176" s="1362" t="s">
        <v>444</v>
      </c>
      <c r="E176" s="1360">
        <v>5672.97</v>
      </c>
      <c r="F176" s="1360">
        <v>5644.99</v>
      </c>
      <c r="G176" s="1361">
        <v>92109</v>
      </c>
      <c r="H176" s="1352">
        <v>2800</v>
      </c>
      <c r="I176" s="1463"/>
    </row>
    <row r="177" spans="1:11" ht="12.75" customHeight="1">
      <c r="A177" s="1135"/>
      <c r="B177" s="1136"/>
      <c r="C177" s="1306"/>
      <c r="D177" s="1362" t="s">
        <v>618</v>
      </c>
      <c r="E177" s="1360">
        <v>2564</v>
      </c>
      <c r="F177" s="1360">
        <v>2564</v>
      </c>
      <c r="G177" s="1361">
        <v>90095</v>
      </c>
      <c r="H177" s="1352">
        <v>2800</v>
      </c>
      <c r="I177" s="1463"/>
      <c r="K177" s="1470"/>
    </row>
    <row r="178" spans="1:9" ht="12.75" customHeight="1">
      <c r="A178" s="1135"/>
      <c r="B178" s="1136"/>
      <c r="C178" s="1306"/>
      <c r="D178" s="1362" t="s">
        <v>770</v>
      </c>
      <c r="E178" s="1360">
        <v>1000</v>
      </c>
      <c r="F178" s="1360">
        <v>999.2</v>
      </c>
      <c r="G178" s="1361">
        <v>92601</v>
      </c>
      <c r="H178" s="1352">
        <v>2800</v>
      </c>
      <c r="I178" s="1463"/>
    </row>
    <row r="179" spans="1:9" ht="12.75" customHeight="1">
      <c r="A179" s="1135"/>
      <c r="B179" s="1136"/>
      <c r="C179" s="1306"/>
      <c r="D179" s="1362" t="s">
        <v>461</v>
      </c>
      <c r="E179" s="1360">
        <v>5672</v>
      </c>
      <c r="F179" s="1360">
        <v>5672</v>
      </c>
      <c r="G179" s="1361">
        <v>92109</v>
      </c>
      <c r="H179" s="1352">
        <v>2800</v>
      </c>
      <c r="I179" s="1463"/>
    </row>
    <row r="180" spans="1:9" ht="13.5" customHeight="1">
      <c r="A180" s="1333"/>
      <c r="B180" s="1336"/>
      <c r="C180" s="1337"/>
      <c r="D180" s="1496"/>
      <c r="E180" s="1363">
        <f>SUM(E175:E179)</f>
        <v>18908.97</v>
      </c>
      <c r="F180" s="1363">
        <f>SUM(F175:F179)</f>
        <v>18869.66</v>
      </c>
      <c r="G180" s="1364"/>
      <c r="H180" s="1364"/>
      <c r="I180" s="1463"/>
    </row>
    <row r="181" spans="1:9" ht="12.75" customHeight="1">
      <c r="A181" s="1135">
        <v>22</v>
      </c>
      <c r="B181" s="1136" t="s">
        <v>477</v>
      </c>
      <c r="C181" s="1306">
        <v>18454.83</v>
      </c>
      <c r="D181" s="1367" t="s">
        <v>443</v>
      </c>
      <c r="E181" s="1469">
        <v>3830</v>
      </c>
      <c r="F181" s="1382">
        <v>3829.5</v>
      </c>
      <c r="G181" s="1383">
        <v>90003</v>
      </c>
      <c r="H181" s="1352">
        <v>4210</v>
      </c>
      <c r="I181" s="1463"/>
    </row>
    <row r="182" spans="1:11" ht="12.75" customHeight="1">
      <c r="A182" s="1135"/>
      <c r="B182" s="1136"/>
      <c r="C182" s="1306"/>
      <c r="D182" s="1493"/>
      <c r="E182" s="1469">
        <v>4050</v>
      </c>
      <c r="F182" s="1382">
        <v>4050</v>
      </c>
      <c r="G182" s="1383">
        <v>90003</v>
      </c>
      <c r="H182" s="1352">
        <v>4170</v>
      </c>
      <c r="I182" s="1476"/>
      <c r="K182" s="1470"/>
    </row>
    <row r="183" spans="1:9" ht="12.75" customHeight="1">
      <c r="A183" s="1135"/>
      <c r="B183" s="1136"/>
      <c r="C183" s="1306"/>
      <c r="D183" s="1381"/>
      <c r="E183" s="1469">
        <v>120</v>
      </c>
      <c r="F183" s="1382">
        <v>120</v>
      </c>
      <c r="G183" s="1383">
        <v>90003</v>
      </c>
      <c r="H183" s="1352">
        <v>4270</v>
      </c>
      <c r="I183" s="1463"/>
    </row>
    <row r="184" spans="1:9" ht="12.75" customHeight="1">
      <c r="A184" s="1135"/>
      <c r="B184" s="1136"/>
      <c r="C184" s="1306"/>
      <c r="D184" s="1381" t="s">
        <v>619</v>
      </c>
      <c r="E184" s="1382">
        <v>5000</v>
      </c>
      <c r="F184" s="1382">
        <v>5000</v>
      </c>
      <c r="G184" s="1383">
        <v>92109</v>
      </c>
      <c r="H184" s="1352">
        <v>2800</v>
      </c>
      <c r="I184" s="1463"/>
    </row>
    <row r="185" spans="1:9" ht="12.75" customHeight="1">
      <c r="A185" s="1135"/>
      <c r="B185" s="1136"/>
      <c r="C185" s="1306"/>
      <c r="D185" s="1381" t="s">
        <v>461</v>
      </c>
      <c r="E185" s="1382">
        <v>5454.83</v>
      </c>
      <c r="F185" s="1382">
        <v>5442.63</v>
      </c>
      <c r="G185" s="1383">
        <v>92109</v>
      </c>
      <c r="H185" s="1352">
        <v>2800</v>
      </c>
      <c r="I185" s="1463"/>
    </row>
    <row r="186" spans="1:9" ht="13.5" customHeight="1">
      <c r="A186" s="1333"/>
      <c r="B186" s="1336"/>
      <c r="C186" s="1337"/>
      <c r="D186" s="1496"/>
      <c r="E186" s="1363">
        <f>SUM(E181:E185)</f>
        <v>18454.83</v>
      </c>
      <c r="F186" s="1363">
        <f>SUM(F181:F185)</f>
        <v>18442.13</v>
      </c>
      <c r="G186" s="1364"/>
      <c r="H186" s="1364"/>
      <c r="I186" s="1463"/>
    </row>
    <row r="187" spans="1:9" ht="12.75" customHeight="1">
      <c r="A187" s="1135">
        <v>23</v>
      </c>
      <c r="B187" s="1136" t="s">
        <v>478</v>
      </c>
      <c r="C187" s="1306">
        <v>19610.83</v>
      </c>
      <c r="D187" s="1465" t="s">
        <v>771</v>
      </c>
      <c r="E187" s="1469">
        <v>10741.83</v>
      </c>
      <c r="F187" s="1382">
        <v>10740.12</v>
      </c>
      <c r="G187" s="1383">
        <v>90003</v>
      </c>
      <c r="H187" s="1352">
        <v>4210</v>
      </c>
      <c r="I187" s="1463"/>
    </row>
    <row r="188" spans="1:9" ht="12.75" customHeight="1">
      <c r="A188" s="1135"/>
      <c r="B188" s="1136"/>
      <c r="C188" s="1306"/>
      <c r="D188" s="1386"/>
      <c r="E188" s="1469">
        <v>369</v>
      </c>
      <c r="F188" s="1382">
        <v>369</v>
      </c>
      <c r="G188" s="1383">
        <v>90003</v>
      </c>
      <c r="H188" s="1352">
        <v>4300</v>
      </c>
      <c r="I188" s="1463"/>
    </row>
    <row r="189" spans="1:11" ht="12.75" customHeight="1">
      <c r="A189" s="1135"/>
      <c r="B189" s="1136"/>
      <c r="C189" s="1306"/>
      <c r="D189" s="1386" t="s">
        <v>452</v>
      </c>
      <c r="E189" s="1382">
        <v>300</v>
      </c>
      <c r="F189" s="1382">
        <v>296.15</v>
      </c>
      <c r="G189" s="1383">
        <v>75412</v>
      </c>
      <c r="H189" s="1352">
        <v>4210</v>
      </c>
      <c r="I189" s="1463"/>
      <c r="K189" s="1470"/>
    </row>
    <row r="190" spans="1:9" ht="12.75" customHeight="1">
      <c r="A190" s="1135"/>
      <c r="B190" s="1136"/>
      <c r="C190" s="1306"/>
      <c r="D190" s="1386" t="s">
        <v>772</v>
      </c>
      <c r="E190" s="1382">
        <v>2000</v>
      </c>
      <c r="F190" s="1382">
        <v>2000</v>
      </c>
      <c r="G190" s="1383">
        <v>90095</v>
      </c>
      <c r="H190" s="1352">
        <v>2800</v>
      </c>
      <c r="I190" s="1463"/>
    </row>
    <row r="191" spans="1:9" ht="12.75" customHeight="1">
      <c r="A191" s="1135"/>
      <c r="B191" s="1136"/>
      <c r="C191" s="1306"/>
      <c r="D191" s="1386" t="s">
        <v>773</v>
      </c>
      <c r="E191" s="1382">
        <v>2000</v>
      </c>
      <c r="F191" s="1382">
        <v>1999.2</v>
      </c>
      <c r="G191" s="1383">
        <v>60016</v>
      </c>
      <c r="H191" s="1352">
        <v>4210</v>
      </c>
      <c r="I191" s="1463"/>
    </row>
    <row r="192" spans="1:9" ht="12.75" customHeight="1">
      <c r="A192" s="1135"/>
      <c r="B192" s="1136"/>
      <c r="C192" s="1306"/>
      <c r="D192" s="1386" t="s">
        <v>530</v>
      </c>
      <c r="E192" s="1382">
        <v>4200</v>
      </c>
      <c r="F192" s="1382">
        <v>4200</v>
      </c>
      <c r="G192" s="1383">
        <v>92109</v>
      </c>
      <c r="H192" s="1352">
        <v>2800</v>
      </c>
      <c r="I192" s="1463"/>
    </row>
    <row r="193" spans="1:9" ht="13.5" customHeight="1">
      <c r="A193" s="1333"/>
      <c r="B193" s="1336"/>
      <c r="C193" s="1337"/>
      <c r="D193" s="1500"/>
      <c r="E193" s="1320">
        <f>SUM(E187:E192)</f>
        <v>19610.83</v>
      </c>
      <c r="F193" s="1320">
        <f>SUM(F187:F192)</f>
        <v>19604.47</v>
      </c>
      <c r="G193" s="1321"/>
      <c r="H193" s="1321"/>
      <c r="I193" s="1463"/>
    </row>
    <row r="194" spans="1:9" ht="12.75" customHeight="1">
      <c r="A194" s="1135">
        <v>24</v>
      </c>
      <c r="B194" s="1471" t="s">
        <v>479</v>
      </c>
      <c r="C194" s="1477">
        <v>41285.97</v>
      </c>
      <c r="D194" s="1494" t="s">
        <v>456</v>
      </c>
      <c r="E194" s="1467">
        <v>3149</v>
      </c>
      <c r="F194" s="1314">
        <v>3143.35</v>
      </c>
      <c r="G194" s="1315">
        <v>90003</v>
      </c>
      <c r="H194" s="1307">
        <v>4210</v>
      </c>
      <c r="I194" s="1464"/>
    </row>
    <row r="195" spans="1:11" ht="12.75" customHeight="1">
      <c r="A195" s="1135"/>
      <c r="B195" s="653"/>
      <c r="C195" s="1478"/>
      <c r="D195" s="1495"/>
      <c r="E195" s="1467">
        <v>4000</v>
      </c>
      <c r="F195" s="1314">
        <v>4000</v>
      </c>
      <c r="G195" s="1315">
        <v>90003</v>
      </c>
      <c r="H195" s="1307">
        <v>4170</v>
      </c>
      <c r="I195" s="1463"/>
      <c r="K195" s="1470"/>
    </row>
    <row r="196" spans="1:9" ht="12.75" customHeight="1">
      <c r="A196" s="1135"/>
      <c r="B196" s="653"/>
      <c r="C196" s="1478"/>
      <c r="D196" s="1495"/>
      <c r="E196" s="1499">
        <v>230</v>
      </c>
      <c r="F196" s="1479">
        <v>230</v>
      </c>
      <c r="G196" s="1480">
        <v>90003</v>
      </c>
      <c r="H196" s="1481">
        <v>4270</v>
      </c>
      <c r="I196" s="1463"/>
    </row>
    <row r="197" spans="1:9" ht="12.75" customHeight="1">
      <c r="A197" s="1135"/>
      <c r="B197" s="653"/>
      <c r="C197" s="1478"/>
      <c r="D197" s="1322"/>
      <c r="E197" s="1499">
        <v>1621</v>
      </c>
      <c r="F197" s="1479">
        <v>1621</v>
      </c>
      <c r="G197" s="1480">
        <v>90003</v>
      </c>
      <c r="H197" s="1481">
        <v>4300</v>
      </c>
      <c r="I197" s="1463"/>
    </row>
    <row r="198" spans="1:9" ht="12.75" customHeight="1">
      <c r="A198" s="1135"/>
      <c r="B198" s="653"/>
      <c r="C198" s="1478"/>
      <c r="D198" s="1386" t="s">
        <v>480</v>
      </c>
      <c r="E198" s="1382">
        <v>5000</v>
      </c>
      <c r="F198" s="1382">
        <v>4032.39</v>
      </c>
      <c r="G198" s="1383">
        <v>92601</v>
      </c>
      <c r="H198" s="1352">
        <v>2800</v>
      </c>
      <c r="I198" s="1463"/>
    </row>
    <row r="199" spans="1:9" ht="13.5" customHeight="1">
      <c r="A199" s="1135"/>
      <c r="B199" s="653"/>
      <c r="C199" s="1478"/>
      <c r="D199" s="1492" t="s">
        <v>774</v>
      </c>
      <c r="E199" s="1382">
        <v>16285.97</v>
      </c>
      <c r="F199" s="1382">
        <v>16285.97</v>
      </c>
      <c r="G199" s="1383">
        <v>92109</v>
      </c>
      <c r="H199" s="1352">
        <v>2800</v>
      </c>
      <c r="I199" s="1463"/>
    </row>
    <row r="200" spans="1:9" ht="12.75" customHeight="1">
      <c r="A200" s="1135"/>
      <c r="B200" s="653"/>
      <c r="C200" s="1478"/>
      <c r="D200" s="1465" t="s">
        <v>887</v>
      </c>
      <c r="E200" s="1469">
        <v>3500</v>
      </c>
      <c r="F200" s="1382">
        <v>3496.74</v>
      </c>
      <c r="G200" s="1383">
        <v>60016</v>
      </c>
      <c r="H200" s="1352">
        <v>4210</v>
      </c>
      <c r="I200" s="1463"/>
    </row>
    <row r="201" spans="1:9" ht="12.75" customHeight="1">
      <c r="A201" s="1135"/>
      <c r="B201" s="653"/>
      <c r="C201" s="1478"/>
      <c r="D201" s="1492"/>
      <c r="E201" s="1469">
        <v>100</v>
      </c>
      <c r="F201" s="1382">
        <v>100</v>
      </c>
      <c r="G201" s="1383">
        <v>60016</v>
      </c>
      <c r="H201" s="1352">
        <v>4300</v>
      </c>
      <c r="I201" s="1463"/>
    </row>
    <row r="202" spans="1:9" ht="12.75" customHeight="1">
      <c r="A202" s="1135"/>
      <c r="B202" s="653"/>
      <c r="C202" s="1478"/>
      <c r="D202" s="1386"/>
      <c r="E202" s="1469">
        <v>6400</v>
      </c>
      <c r="F202" s="1382">
        <v>6399.69</v>
      </c>
      <c r="G202" s="1383">
        <v>60016</v>
      </c>
      <c r="H202" s="1352">
        <v>4270</v>
      </c>
      <c r="I202" s="1464"/>
    </row>
    <row r="203" spans="1:9" ht="12.75" customHeight="1">
      <c r="A203" s="1135"/>
      <c r="B203" s="653"/>
      <c r="C203" s="1482"/>
      <c r="D203" s="1386" t="s">
        <v>775</v>
      </c>
      <c r="E203" s="1382">
        <v>1000</v>
      </c>
      <c r="F203" s="1382">
        <v>1000</v>
      </c>
      <c r="G203" s="1383">
        <v>92601</v>
      </c>
      <c r="H203" s="1352">
        <v>2800</v>
      </c>
      <c r="I203" s="1463"/>
    </row>
    <row r="204" spans="1:9" ht="13.5" customHeight="1">
      <c r="A204" s="1333"/>
      <c r="B204" s="1334"/>
      <c r="C204" s="1483"/>
      <c r="D204" s="1496"/>
      <c r="E204" s="1363">
        <f>SUM(E194:E203)</f>
        <v>41285.97</v>
      </c>
      <c r="F204" s="1363">
        <f>SUM(F194:F203)</f>
        <v>40309.14</v>
      </c>
      <c r="G204" s="1364"/>
      <c r="H204" s="1364"/>
      <c r="I204" s="1463"/>
    </row>
    <row r="205" spans="1:10" ht="14.25" customHeight="1">
      <c r="A205" s="1317">
        <v>25</v>
      </c>
      <c r="B205" s="1136" t="s">
        <v>481</v>
      </c>
      <c r="C205" s="1306">
        <v>41285.97</v>
      </c>
      <c r="D205" s="1501" t="s">
        <v>456</v>
      </c>
      <c r="E205" s="1469">
        <v>8138.97</v>
      </c>
      <c r="F205" s="1382">
        <v>8107.27</v>
      </c>
      <c r="G205" s="1383">
        <v>90003</v>
      </c>
      <c r="H205" s="1352">
        <v>4210</v>
      </c>
      <c r="I205" s="1464"/>
      <c r="J205" s="1331"/>
    </row>
    <row r="206" spans="1:11" ht="14.25" customHeight="1">
      <c r="A206" s="1317"/>
      <c r="B206" s="1136"/>
      <c r="C206" s="1306"/>
      <c r="D206" s="1384"/>
      <c r="E206" s="1469">
        <v>147</v>
      </c>
      <c r="F206" s="1382">
        <v>147</v>
      </c>
      <c r="G206" s="1383">
        <v>90003</v>
      </c>
      <c r="H206" s="1352">
        <v>4270</v>
      </c>
      <c r="I206" s="1463"/>
      <c r="K206" s="1470"/>
    </row>
    <row r="207" spans="1:9" ht="14.25" customHeight="1">
      <c r="A207" s="1317"/>
      <c r="B207" s="1136"/>
      <c r="C207" s="1306"/>
      <c r="D207" s="1384" t="s">
        <v>537</v>
      </c>
      <c r="E207" s="1360">
        <v>8500</v>
      </c>
      <c r="F207" s="1360">
        <v>8499.67</v>
      </c>
      <c r="G207" s="1361">
        <v>92109</v>
      </c>
      <c r="H207" s="1352">
        <v>2800</v>
      </c>
      <c r="I207" s="1463"/>
    </row>
    <row r="208" spans="1:9" ht="14.25" customHeight="1">
      <c r="A208" s="1317"/>
      <c r="B208" s="1136"/>
      <c r="C208" s="1306"/>
      <c r="D208" s="1385" t="s">
        <v>620</v>
      </c>
      <c r="E208" s="1360">
        <v>12000</v>
      </c>
      <c r="F208" s="1360">
        <v>11999.53</v>
      </c>
      <c r="G208" s="1361">
        <v>92601</v>
      </c>
      <c r="H208" s="1352">
        <v>2800</v>
      </c>
      <c r="I208" s="1463"/>
    </row>
    <row r="209" spans="1:10" ht="25.5" customHeight="1">
      <c r="A209" s="1317"/>
      <c r="B209" s="1136"/>
      <c r="C209" s="1306"/>
      <c r="D209" s="1385" t="s">
        <v>621</v>
      </c>
      <c r="E209" s="1360">
        <v>12500</v>
      </c>
      <c r="F209" s="1360">
        <v>12482.6</v>
      </c>
      <c r="G209" s="1361">
        <v>90095</v>
      </c>
      <c r="H209" s="1352">
        <v>2800</v>
      </c>
      <c r="I209" s="1463"/>
      <c r="J209" s="1331"/>
    </row>
    <row r="210" spans="1:9" ht="13.5" customHeight="1">
      <c r="A210" s="1333"/>
      <c r="B210" s="1336"/>
      <c r="C210" s="1335"/>
      <c r="D210" s="1496"/>
      <c r="E210" s="1363">
        <f>SUM(E205:E209)</f>
        <v>41285.97</v>
      </c>
      <c r="F210" s="1363">
        <f>SUM(F205:F209)</f>
        <v>41236.07</v>
      </c>
      <c r="G210" s="1364"/>
      <c r="H210" s="1364"/>
      <c r="I210" s="1463"/>
    </row>
    <row r="211" spans="1:9" ht="12.75" customHeight="1">
      <c r="A211" s="1317">
        <v>26</v>
      </c>
      <c r="B211" s="1136" t="s">
        <v>482</v>
      </c>
      <c r="C211" s="1306">
        <v>12674.79</v>
      </c>
      <c r="D211" s="1465" t="s">
        <v>456</v>
      </c>
      <c r="E211" s="1469">
        <v>1070</v>
      </c>
      <c r="F211" s="1382">
        <v>1062.75</v>
      </c>
      <c r="G211" s="1383">
        <v>90003</v>
      </c>
      <c r="H211" s="1352">
        <v>4210</v>
      </c>
      <c r="I211" s="1463"/>
    </row>
    <row r="212" spans="1:9" ht="12.75" customHeight="1">
      <c r="A212" s="1317"/>
      <c r="B212" s="1136"/>
      <c r="C212" s="1306"/>
      <c r="D212" s="1492"/>
      <c r="E212" s="1469">
        <v>1800</v>
      </c>
      <c r="F212" s="1382">
        <v>1800</v>
      </c>
      <c r="G212" s="1383">
        <v>90003</v>
      </c>
      <c r="H212" s="1352">
        <v>4170</v>
      </c>
      <c r="I212" s="1463"/>
    </row>
    <row r="213" spans="1:11" ht="12.75" customHeight="1">
      <c r="A213" s="1317"/>
      <c r="B213" s="1136"/>
      <c r="C213" s="1306"/>
      <c r="D213" s="1386"/>
      <c r="E213" s="1469">
        <v>130</v>
      </c>
      <c r="F213" s="1382">
        <v>130</v>
      </c>
      <c r="G213" s="1383">
        <v>90003</v>
      </c>
      <c r="H213" s="1352">
        <v>4300</v>
      </c>
      <c r="I213" s="1463"/>
      <c r="K213" s="1470"/>
    </row>
    <row r="214" spans="1:9" ht="12.75" customHeight="1">
      <c r="A214" s="1317"/>
      <c r="B214" s="1136"/>
      <c r="C214" s="1306"/>
      <c r="D214" s="1386" t="s">
        <v>776</v>
      </c>
      <c r="E214" s="1382">
        <v>7000</v>
      </c>
      <c r="F214" s="1382">
        <v>7000</v>
      </c>
      <c r="G214" s="1383">
        <v>92109</v>
      </c>
      <c r="H214" s="1352">
        <v>2800</v>
      </c>
      <c r="I214" s="1463"/>
    </row>
    <row r="215" spans="1:9" ht="13.5" customHeight="1">
      <c r="A215" s="1317"/>
      <c r="B215" s="1136"/>
      <c r="C215" s="1306"/>
      <c r="D215" s="1322" t="s">
        <v>777</v>
      </c>
      <c r="E215" s="1314">
        <v>1674.79</v>
      </c>
      <c r="F215" s="1314">
        <v>1670</v>
      </c>
      <c r="G215" s="1315">
        <v>75075</v>
      </c>
      <c r="H215" s="1307">
        <v>4210</v>
      </c>
      <c r="I215" s="1463"/>
    </row>
    <row r="216" spans="1:9" ht="13.5" customHeight="1">
      <c r="A216" s="1317"/>
      <c r="B216" s="1136"/>
      <c r="C216" s="1306"/>
      <c r="D216" s="1322" t="s">
        <v>778</v>
      </c>
      <c r="E216" s="1314">
        <v>1000</v>
      </c>
      <c r="F216" s="1314">
        <v>1000</v>
      </c>
      <c r="G216" s="1315">
        <v>90004</v>
      </c>
      <c r="H216" s="1307">
        <v>4300</v>
      </c>
      <c r="I216" s="1463"/>
    </row>
    <row r="217" spans="1:9" ht="13.5" customHeight="1">
      <c r="A217" s="1317"/>
      <c r="B217" s="1310"/>
      <c r="C217" s="1306"/>
      <c r="D217" s="1462"/>
      <c r="E217" s="1320">
        <f>SUM(E211:E216)</f>
        <v>12674.79</v>
      </c>
      <c r="F217" s="1320">
        <f>SUM(F211:F216)</f>
        <v>12662.75</v>
      </c>
      <c r="G217" s="1321"/>
      <c r="H217" s="1321"/>
      <c r="I217" s="1463"/>
    </row>
    <row r="218" spans="1:9" ht="12.75" customHeight="1">
      <c r="A218" s="1338">
        <v>27</v>
      </c>
      <c r="B218" s="1484" t="s">
        <v>483</v>
      </c>
      <c r="C218" s="1340">
        <v>15317.09</v>
      </c>
      <c r="D218" s="1325" t="s">
        <v>460</v>
      </c>
      <c r="E218" s="1460">
        <v>2060</v>
      </c>
      <c r="F218" s="1318">
        <v>2055.53</v>
      </c>
      <c r="G218" s="1319">
        <v>90003</v>
      </c>
      <c r="H218" s="1307">
        <v>4210</v>
      </c>
      <c r="I218" s="1463"/>
    </row>
    <row r="219" spans="1:9" ht="12.75" customHeight="1">
      <c r="A219" s="1135"/>
      <c r="B219" s="653"/>
      <c r="C219" s="1306"/>
      <c r="D219" s="1334"/>
      <c r="E219" s="1460">
        <v>40</v>
      </c>
      <c r="F219" s="1318">
        <v>40</v>
      </c>
      <c r="G219" s="1319">
        <v>90003</v>
      </c>
      <c r="H219" s="1307">
        <v>4300</v>
      </c>
      <c r="I219" s="1463"/>
    </row>
    <row r="220" spans="1:9" ht="12.75" customHeight="1">
      <c r="A220" s="1135"/>
      <c r="B220" s="653"/>
      <c r="C220" s="1316"/>
      <c r="D220" s="1488" t="s">
        <v>484</v>
      </c>
      <c r="E220" s="1360">
        <v>3800</v>
      </c>
      <c r="F220" s="1360">
        <v>3799.56</v>
      </c>
      <c r="G220" s="1361">
        <v>92109</v>
      </c>
      <c r="H220" s="1352">
        <v>2800</v>
      </c>
      <c r="I220" s="1463"/>
    </row>
    <row r="221" spans="1:11" ht="12.75" customHeight="1">
      <c r="A221" s="1135"/>
      <c r="B221" s="653"/>
      <c r="C221" s="1316"/>
      <c r="D221" s="1488" t="s">
        <v>779</v>
      </c>
      <c r="E221" s="1360">
        <v>400</v>
      </c>
      <c r="F221" s="1360">
        <v>330</v>
      </c>
      <c r="G221" s="1361">
        <v>75412</v>
      </c>
      <c r="H221" s="1352">
        <v>4210</v>
      </c>
      <c r="I221" s="1463"/>
      <c r="K221" s="1470"/>
    </row>
    <row r="222" spans="1:9" ht="13.5" customHeight="1">
      <c r="A222" s="1317"/>
      <c r="B222" s="1136"/>
      <c r="C222" s="1306"/>
      <c r="D222" s="1386" t="s">
        <v>780</v>
      </c>
      <c r="E222" s="1360">
        <v>400</v>
      </c>
      <c r="F222" s="1360">
        <v>400</v>
      </c>
      <c r="G222" s="1361">
        <v>92601</v>
      </c>
      <c r="H222" s="1352">
        <v>2800</v>
      </c>
      <c r="I222" s="1463"/>
    </row>
    <row r="223" spans="1:9" ht="15" customHeight="1">
      <c r="A223" s="1317"/>
      <c r="B223" s="1136"/>
      <c r="C223" s="1306"/>
      <c r="D223" s="1386" t="s">
        <v>781</v>
      </c>
      <c r="E223" s="1360">
        <v>1500</v>
      </c>
      <c r="F223" s="1360">
        <v>1500</v>
      </c>
      <c r="G223" s="1361">
        <v>92601</v>
      </c>
      <c r="H223" s="1352">
        <v>2800</v>
      </c>
      <c r="I223" s="1463"/>
    </row>
    <row r="224" spans="1:9" ht="15" customHeight="1">
      <c r="A224" s="1317"/>
      <c r="B224" s="1136"/>
      <c r="C224" s="1306"/>
      <c r="D224" s="1386" t="s">
        <v>782</v>
      </c>
      <c r="E224" s="1360">
        <v>600</v>
      </c>
      <c r="F224" s="1360">
        <v>590.03</v>
      </c>
      <c r="G224" s="1361">
        <v>92601</v>
      </c>
      <c r="H224" s="1352">
        <v>2800</v>
      </c>
      <c r="I224" s="1463"/>
    </row>
    <row r="225" spans="1:9" ht="15" customHeight="1">
      <c r="A225" s="1317"/>
      <c r="B225" s="1136"/>
      <c r="C225" s="1306"/>
      <c r="D225" s="1386" t="s">
        <v>783</v>
      </c>
      <c r="E225" s="1360">
        <v>6517.09</v>
      </c>
      <c r="F225" s="1360">
        <v>6517</v>
      </c>
      <c r="G225" s="1361">
        <v>92109</v>
      </c>
      <c r="H225" s="1352">
        <v>2800</v>
      </c>
      <c r="I225" s="1463"/>
    </row>
    <row r="226" spans="1:9" ht="13.5" customHeight="1">
      <c r="A226" s="1333"/>
      <c r="B226" s="1336"/>
      <c r="C226" s="1337"/>
      <c r="D226" s="1387"/>
      <c r="E226" s="1363">
        <f>SUM(E218:E225)</f>
        <v>15317.09</v>
      </c>
      <c r="F226" s="1363">
        <f>SUM(F218:F225)</f>
        <v>15232.12</v>
      </c>
      <c r="G226" s="1364"/>
      <c r="H226" s="1364"/>
      <c r="I226" s="1463"/>
    </row>
    <row r="227" spans="1:9" ht="26.25" customHeight="1">
      <c r="A227" s="1317">
        <v>28</v>
      </c>
      <c r="B227" s="1136" t="s">
        <v>485</v>
      </c>
      <c r="C227" s="1306">
        <v>13459.23</v>
      </c>
      <c r="D227" s="1492" t="s">
        <v>784</v>
      </c>
      <c r="E227" s="1382">
        <v>9000</v>
      </c>
      <c r="F227" s="1382">
        <v>9000</v>
      </c>
      <c r="G227" s="1383">
        <v>92109</v>
      </c>
      <c r="H227" s="1352">
        <v>2800</v>
      </c>
      <c r="I227" s="1463"/>
    </row>
    <row r="228" spans="1:9" ht="12.75" customHeight="1">
      <c r="A228" s="1317"/>
      <c r="B228" s="1136"/>
      <c r="C228" s="1306"/>
      <c r="D228" s="1367" t="s">
        <v>449</v>
      </c>
      <c r="E228" s="1502">
        <v>999.23</v>
      </c>
      <c r="F228" s="1368">
        <v>983.95</v>
      </c>
      <c r="G228" s="1369">
        <v>90003</v>
      </c>
      <c r="H228" s="1352">
        <v>4210</v>
      </c>
      <c r="I228" s="1463"/>
    </row>
    <row r="229" spans="1:11" ht="12.75" customHeight="1">
      <c r="A229" s="1317"/>
      <c r="B229" s="1136"/>
      <c r="C229" s="1306"/>
      <c r="D229" s="1493"/>
      <c r="E229" s="1502">
        <v>60</v>
      </c>
      <c r="F229" s="1368">
        <v>60</v>
      </c>
      <c r="G229" s="1369">
        <v>90003</v>
      </c>
      <c r="H229" s="1352">
        <v>4300</v>
      </c>
      <c r="I229" s="1463"/>
      <c r="K229" s="1470"/>
    </row>
    <row r="230" spans="1:9" ht="12.75" customHeight="1">
      <c r="A230" s="1317"/>
      <c r="B230" s="1136"/>
      <c r="C230" s="1306"/>
      <c r="D230" s="1493"/>
      <c r="E230" s="1502">
        <v>60</v>
      </c>
      <c r="F230" s="1368">
        <v>58.46</v>
      </c>
      <c r="G230" s="1369">
        <v>90003</v>
      </c>
      <c r="H230" s="1352">
        <v>4110</v>
      </c>
      <c r="I230" s="1463"/>
    </row>
    <row r="231" spans="1:9" ht="12.75" customHeight="1">
      <c r="A231" s="1317"/>
      <c r="B231" s="1136"/>
      <c r="C231" s="1306"/>
      <c r="D231" s="1493"/>
      <c r="E231" s="1502">
        <v>9</v>
      </c>
      <c r="F231" s="1368">
        <v>0</v>
      </c>
      <c r="G231" s="1369">
        <v>90003</v>
      </c>
      <c r="H231" s="1352">
        <v>4120</v>
      </c>
      <c r="I231" s="1463"/>
    </row>
    <row r="232" spans="1:9" ht="12.75" customHeight="1">
      <c r="A232" s="1317"/>
      <c r="B232" s="1136"/>
      <c r="C232" s="1306"/>
      <c r="D232" s="1381"/>
      <c r="E232" s="1502">
        <v>331</v>
      </c>
      <c r="F232" s="1368">
        <v>331</v>
      </c>
      <c r="G232" s="1369">
        <v>90003</v>
      </c>
      <c r="H232" s="1352">
        <v>4170</v>
      </c>
      <c r="I232" s="1463"/>
    </row>
    <row r="233" spans="1:9" ht="27" customHeight="1">
      <c r="A233" s="1317"/>
      <c r="B233" s="1136"/>
      <c r="C233" s="1306"/>
      <c r="D233" s="1386" t="s">
        <v>785</v>
      </c>
      <c r="E233" s="1368">
        <v>3000</v>
      </c>
      <c r="F233" s="1368">
        <v>2972.4</v>
      </c>
      <c r="G233" s="1369">
        <v>90003</v>
      </c>
      <c r="H233" s="1352">
        <v>4210</v>
      </c>
      <c r="I233" s="1464"/>
    </row>
    <row r="234" spans="1:9" ht="13.5" customHeight="1">
      <c r="A234" s="1333"/>
      <c r="B234" s="1336"/>
      <c r="C234" s="1337"/>
      <c r="D234" s="1365"/>
      <c r="E234" s="1363">
        <f>SUM(E227:E233)</f>
        <v>13459.23</v>
      </c>
      <c r="F234" s="1363">
        <f>SUM(F227:F233)</f>
        <v>13405.81</v>
      </c>
      <c r="G234" s="1364"/>
      <c r="H234" s="1364"/>
      <c r="I234" s="1463"/>
    </row>
    <row r="235" spans="1:9" ht="13.5" customHeight="1">
      <c r="A235" s="1317">
        <v>29</v>
      </c>
      <c r="B235" s="1136" t="s">
        <v>486</v>
      </c>
      <c r="C235" s="1306">
        <v>22459.57</v>
      </c>
      <c r="D235" s="1492" t="s">
        <v>469</v>
      </c>
      <c r="E235" s="1382">
        <v>6000</v>
      </c>
      <c r="F235" s="1382">
        <v>6000</v>
      </c>
      <c r="G235" s="1383">
        <v>92109</v>
      </c>
      <c r="H235" s="1352">
        <v>2800</v>
      </c>
      <c r="I235" s="1463"/>
    </row>
    <row r="236" spans="1:9" ht="12.75" customHeight="1">
      <c r="A236" s="1317"/>
      <c r="B236" s="1310"/>
      <c r="C236" s="1311"/>
      <c r="D236" s="1367" t="s">
        <v>534</v>
      </c>
      <c r="E236" s="1466">
        <v>992</v>
      </c>
      <c r="F236" s="1360">
        <v>980.17</v>
      </c>
      <c r="G236" s="1361">
        <v>90003</v>
      </c>
      <c r="H236" s="1352">
        <v>4210</v>
      </c>
      <c r="I236" s="1463"/>
    </row>
    <row r="237" spans="1:11" ht="12.75" customHeight="1">
      <c r="A237" s="1317"/>
      <c r="B237" s="1310"/>
      <c r="C237" s="1311"/>
      <c r="D237" s="1493"/>
      <c r="E237" s="1466">
        <v>2550</v>
      </c>
      <c r="F237" s="1360">
        <v>2550</v>
      </c>
      <c r="G237" s="1361">
        <v>90003</v>
      </c>
      <c r="H237" s="1352">
        <v>4170</v>
      </c>
      <c r="I237" s="1463"/>
      <c r="K237" s="1470"/>
    </row>
    <row r="238" spans="1:9" ht="12.75" customHeight="1">
      <c r="A238" s="1317"/>
      <c r="B238" s="1310"/>
      <c r="C238" s="1311"/>
      <c r="D238" s="1381"/>
      <c r="E238" s="1466">
        <v>458</v>
      </c>
      <c r="F238" s="1360">
        <v>450.36</v>
      </c>
      <c r="G238" s="1361">
        <v>90003</v>
      </c>
      <c r="H238" s="1352">
        <v>4110</v>
      </c>
      <c r="I238" s="1463"/>
    </row>
    <row r="239" spans="1:9" ht="27.75" customHeight="1">
      <c r="A239" s="1317"/>
      <c r="B239" s="1310"/>
      <c r="C239" s="1311"/>
      <c r="D239" s="1386" t="s">
        <v>786</v>
      </c>
      <c r="E239" s="1360">
        <v>12459.57</v>
      </c>
      <c r="F239" s="1360">
        <v>12459.57</v>
      </c>
      <c r="G239" s="1361">
        <v>92601</v>
      </c>
      <c r="H239" s="1352">
        <v>2800</v>
      </c>
      <c r="I239" s="1463"/>
    </row>
    <row r="240" spans="1:9" ht="13.5" customHeight="1">
      <c r="A240" s="1341"/>
      <c r="B240" s="1342"/>
      <c r="C240" s="1335"/>
      <c r="D240" s="1365"/>
      <c r="E240" s="1363">
        <f>SUM(E235:E239)</f>
        <v>22459.57</v>
      </c>
      <c r="F240" s="1363">
        <f>SUM(F235:F239)</f>
        <v>22440.1</v>
      </c>
      <c r="G240" s="1364"/>
      <c r="H240" s="1364"/>
      <c r="I240" s="1463"/>
    </row>
    <row r="241" spans="1:11" ht="27.75" customHeight="1">
      <c r="A241" s="1338">
        <v>30</v>
      </c>
      <c r="B241" s="1339" t="s">
        <v>487</v>
      </c>
      <c r="C241" s="1332">
        <v>16514.39</v>
      </c>
      <c r="D241" s="1386" t="s">
        <v>787</v>
      </c>
      <c r="E241" s="1382">
        <v>9314.39</v>
      </c>
      <c r="F241" s="1382">
        <v>1390.95</v>
      </c>
      <c r="G241" s="1383">
        <v>90003</v>
      </c>
      <c r="H241" s="1352">
        <v>4210</v>
      </c>
      <c r="I241" s="1463"/>
      <c r="K241" s="1463"/>
    </row>
    <row r="242" spans="1:11" ht="12.75" customHeight="1">
      <c r="A242" s="1317"/>
      <c r="B242" s="1136"/>
      <c r="C242" s="1306"/>
      <c r="D242" s="1381" t="s">
        <v>536</v>
      </c>
      <c r="E242" s="1382">
        <v>5000</v>
      </c>
      <c r="F242" s="1382">
        <v>0</v>
      </c>
      <c r="G242" s="1388">
        <v>92109</v>
      </c>
      <c r="H242" s="1352">
        <v>2800</v>
      </c>
      <c r="I242" s="1463"/>
      <c r="K242" s="1470"/>
    </row>
    <row r="243" spans="1:9" ht="12.75" customHeight="1">
      <c r="A243" s="1317"/>
      <c r="B243" s="1136"/>
      <c r="C243" s="1306"/>
      <c r="D243" s="1334" t="s">
        <v>788</v>
      </c>
      <c r="E243" s="1314">
        <v>1200</v>
      </c>
      <c r="F243" s="1314">
        <v>0</v>
      </c>
      <c r="G243" s="1485">
        <v>60016</v>
      </c>
      <c r="H243" s="1307">
        <v>4210</v>
      </c>
      <c r="I243" s="1463"/>
    </row>
    <row r="244" spans="1:9" ht="13.5" customHeight="1">
      <c r="A244" s="1317"/>
      <c r="B244" s="1136"/>
      <c r="C244" s="1306"/>
      <c r="D244" s="1322" t="s">
        <v>789</v>
      </c>
      <c r="E244" s="1314">
        <v>1000</v>
      </c>
      <c r="F244" s="1314">
        <v>0</v>
      </c>
      <c r="G244" s="1485">
        <v>90003</v>
      </c>
      <c r="H244" s="1472">
        <v>4210</v>
      </c>
      <c r="I244" s="1463"/>
    </row>
    <row r="245" spans="1:9" ht="13.5" customHeight="1">
      <c r="A245" s="1333"/>
      <c r="B245" s="1336"/>
      <c r="C245" s="1335"/>
      <c r="D245" s="1462"/>
      <c r="E245" s="1320">
        <f>SUM(E241:E244)</f>
        <v>16514.39</v>
      </c>
      <c r="F245" s="1320">
        <f>SUM(F241:F244)</f>
        <v>1390.95</v>
      </c>
      <c r="G245" s="1321"/>
      <c r="H245" s="1321"/>
      <c r="I245" s="1463"/>
    </row>
    <row r="246" spans="1:9" ht="15" customHeight="1">
      <c r="A246" s="1317">
        <v>31</v>
      </c>
      <c r="B246" s="1136" t="s">
        <v>488</v>
      </c>
      <c r="C246" s="1306">
        <v>41285.97</v>
      </c>
      <c r="D246" s="1494" t="s">
        <v>790</v>
      </c>
      <c r="E246" s="1460">
        <v>4500</v>
      </c>
      <c r="F246" s="1318">
        <v>4436.9</v>
      </c>
      <c r="G246" s="1319">
        <v>90003</v>
      </c>
      <c r="H246" s="1307">
        <v>4210</v>
      </c>
      <c r="I246" s="1464"/>
    </row>
    <row r="247" spans="1:10" ht="15" customHeight="1">
      <c r="A247" s="1317"/>
      <c r="B247" s="1136"/>
      <c r="C247" s="1306"/>
      <c r="D247" s="1322"/>
      <c r="E247" s="1460">
        <v>8500</v>
      </c>
      <c r="F247" s="1318">
        <v>8500</v>
      </c>
      <c r="G247" s="1319">
        <v>90003</v>
      </c>
      <c r="H247" s="1307">
        <v>4170</v>
      </c>
      <c r="I247" s="1464"/>
      <c r="J247" s="1331"/>
    </row>
    <row r="248" spans="1:9" ht="32.25" customHeight="1">
      <c r="A248" s="1317"/>
      <c r="B248" s="1136"/>
      <c r="C248" s="1306"/>
      <c r="D248" s="1386" t="s">
        <v>744</v>
      </c>
      <c r="E248" s="1360">
        <v>16785.97</v>
      </c>
      <c r="F248" s="1360">
        <v>16785.97</v>
      </c>
      <c r="G248" s="1361">
        <v>92109</v>
      </c>
      <c r="H248" s="1352">
        <v>2800</v>
      </c>
      <c r="I248" s="1463"/>
    </row>
    <row r="249" spans="1:11" ht="27" customHeight="1">
      <c r="A249" s="1317"/>
      <c r="B249" s="1136"/>
      <c r="C249" s="1306"/>
      <c r="D249" s="1366" t="s">
        <v>791</v>
      </c>
      <c r="E249" s="1360">
        <v>2500</v>
      </c>
      <c r="F249" s="1360">
        <v>2500</v>
      </c>
      <c r="G249" s="1361">
        <v>92601</v>
      </c>
      <c r="H249" s="1352">
        <v>2800</v>
      </c>
      <c r="I249" s="1463"/>
      <c r="K249" s="1470"/>
    </row>
    <row r="250" spans="1:9" ht="13.5" customHeight="1">
      <c r="A250" s="1317"/>
      <c r="B250" s="1136"/>
      <c r="C250" s="1306"/>
      <c r="D250" s="1366" t="s">
        <v>792</v>
      </c>
      <c r="E250" s="1360">
        <v>2500</v>
      </c>
      <c r="F250" s="1360">
        <v>2500</v>
      </c>
      <c r="G250" s="1361">
        <v>75412</v>
      </c>
      <c r="H250" s="1352">
        <v>4210</v>
      </c>
      <c r="I250" s="1464"/>
    </row>
    <row r="251" spans="1:9" ht="26.25" customHeight="1">
      <c r="A251" s="1333"/>
      <c r="B251" s="1346"/>
      <c r="C251" s="1309"/>
      <c r="D251" s="1366" t="s">
        <v>793</v>
      </c>
      <c r="E251" s="1360">
        <v>2500</v>
      </c>
      <c r="F251" s="1360">
        <v>2500</v>
      </c>
      <c r="G251" s="1361">
        <v>92109</v>
      </c>
      <c r="H251" s="1383">
        <v>2800</v>
      </c>
      <c r="I251" s="1463"/>
    </row>
    <row r="252" spans="1:9" ht="26.25" customHeight="1">
      <c r="A252" s="1317"/>
      <c r="B252" s="1136"/>
      <c r="C252" s="1306"/>
      <c r="D252" s="1366" t="s">
        <v>794</v>
      </c>
      <c r="E252" s="1360">
        <v>4000</v>
      </c>
      <c r="F252" s="1360">
        <v>4000</v>
      </c>
      <c r="G252" s="1361">
        <v>60016</v>
      </c>
      <c r="H252" s="1352">
        <v>6050</v>
      </c>
      <c r="I252" s="1463"/>
    </row>
    <row r="253" spans="1:9" ht="13.5" customHeight="1">
      <c r="A253" s="1334"/>
      <c r="B253" s="1334"/>
      <c r="C253" s="1312"/>
      <c r="D253" s="1365"/>
      <c r="E253" s="1363">
        <f>SUM(E246:E252)</f>
        <v>41285.97</v>
      </c>
      <c r="F253" s="1363">
        <f>SUM(F246:F252)</f>
        <v>41222.87</v>
      </c>
      <c r="G253" s="1364"/>
      <c r="H253" s="1364"/>
      <c r="I253" s="1463"/>
    </row>
    <row r="254" spans="1:9" ht="12.75" customHeight="1">
      <c r="A254" s="1317">
        <v>32</v>
      </c>
      <c r="B254" s="653" t="s">
        <v>489</v>
      </c>
      <c r="C254" s="1316">
        <v>21716.42</v>
      </c>
      <c r="D254" s="1386" t="s">
        <v>534</v>
      </c>
      <c r="E254" s="1360">
        <v>3700</v>
      </c>
      <c r="F254" s="1360">
        <v>3698.14</v>
      </c>
      <c r="G254" s="1361">
        <v>90003</v>
      </c>
      <c r="H254" s="1352">
        <v>4210</v>
      </c>
      <c r="I254" s="1463"/>
    </row>
    <row r="255" spans="1:9" ht="14.25" customHeight="1">
      <c r="A255" s="1317"/>
      <c r="B255" s="653"/>
      <c r="C255" s="1316"/>
      <c r="D255" s="1386" t="s">
        <v>490</v>
      </c>
      <c r="E255" s="1360">
        <v>700</v>
      </c>
      <c r="F255" s="1360">
        <v>700</v>
      </c>
      <c r="G255" s="1361">
        <v>60095</v>
      </c>
      <c r="H255" s="1352">
        <v>4170</v>
      </c>
      <c r="I255" s="1463"/>
    </row>
    <row r="256" spans="1:11" ht="13.5" customHeight="1">
      <c r="A256" s="1317"/>
      <c r="B256" s="653"/>
      <c r="C256" s="1316"/>
      <c r="D256" s="1386" t="s">
        <v>623</v>
      </c>
      <c r="E256" s="1360">
        <v>8116.42</v>
      </c>
      <c r="F256" s="1360">
        <v>8116.42</v>
      </c>
      <c r="G256" s="1361">
        <v>92109</v>
      </c>
      <c r="H256" s="1352">
        <v>2800</v>
      </c>
      <c r="I256" s="1463"/>
      <c r="K256" s="1470"/>
    </row>
    <row r="257" spans="1:9" ht="12.75" customHeight="1">
      <c r="A257" s="1317"/>
      <c r="B257" s="653"/>
      <c r="C257" s="1316"/>
      <c r="D257" s="1381" t="s">
        <v>624</v>
      </c>
      <c r="E257" s="1360">
        <v>2000</v>
      </c>
      <c r="F257" s="1360">
        <v>2000</v>
      </c>
      <c r="G257" s="1361">
        <v>92601</v>
      </c>
      <c r="H257" s="1352">
        <v>4300</v>
      </c>
      <c r="I257" s="1463"/>
    </row>
    <row r="258" spans="1:9" ht="15.75" customHeight="1">
      <c r="A258" s="1317"/>
      <c r="B258" s="653"/>
      <c r="C258" s="1316"/>
      <c r="D258" s="1386" t="s">
        <v>795</v>
      </c>
      <c r="E258" s="1360">
        <v>6700</v>
      </c>
      <c r="F258" s="1360">
        <v>6672.57</v>
      </c>
      <c r="G258" s="1361">
        <v>92109</v>
      </c>
      <c r="H258" s="1352">
        <v>2800</v>
      </c>
      <c r="I258" s="1463"/>
    </row>
    <row r="259" spans="1:9" ht="12.75" customHeight="1">
      <c r="A259" s="1333"/>
      <c r="B259" s="1507"/>
      <c r="C259" s="1309"/>
      <c r="D259" s="1381" t="s">
        <v>491</v>
      </c>
      <c r="E259" s="1360">
        <v>500</v>
      </c>
      <c r="F259" s="1360">
        <v>498.36</v>
      </c>
      <c r="G259" s="1361">
        <v>75412</v>
      </c>
      <c r="H259" s="1383">
        <v>4210</v>
      </c>
      <c r="I259" s="1463"/>
    </row>
    <row r="260" spans="1:9" ht="13.5" customHeight="1">
      <c r="A260" s="1333"/>
      <c r="B260" s="1334"/>
      <c r="C260" s="1309"/>
      <c r="D260" s="1496"/>
      <c r="E260" s="1363">
        <f>SUM(E254:E259)</f>
        <v>21716.42</v>
      </c>
      <c r="F260" s="1363">
        <f>SUM(F254:F259)</f>
        <v>21685.489999999998</v>
      </c>
      <c r="G260" s="1364"/>
      <c r="H260" s="1364"/>
      <c r="I260" s="1463"/>
    </row>
    <row r="261" spans="1:9" ht="12.75" customHeight="1">
      <c r="A261" s="1317">
        <v>33</v>
      </c>
      <c r="B261" s="653" t="s">
        <v>492</v>
      </c>
      <c r="C261" s="1306">
        <v>12674.79</v>
      </c>
      <c r="D261" s="1465" t="s">
        <v>456</v>
      </c>
      <c r="E261" s="1466">
        <v>420</v>
      </c>
      <c r="F261" s="1360">
        <v>420</v>
      </c>
      <c r="G261" s="1361">
        <v>90003</v>
      </c>
      <c r="H261" s="1352">
        <v>4210</v>
      </c>
      <c r="I261" s="1463"/>
    </row>
    <row r="262" spans="1:9" ht="12.75" customHeight="1">
      <c r="A262" s="1317"/>
      <c r="B262" s="653"/>
      <c r="C262" s="1306"/>
      <c r="D262" s="1492"/>
      <c r="E262" s="1466">
        <v>130</v>
      </c>
      <c r="F262" s="1360">
        <v>130</v>
      </c>
      <c r="G262" s="1361">
        <v>90003</v>
      </c>
      <c r="H262" s="1352">
        <v>4270</v>
      </c>
      <c r="I262" s="1463"/>
    </row>
    <row r="263" spans="1:11" ht="12.75" customHeight="1">
      <c r="A263" s="1317"/>
      <c r="B263" s="653"/>
      <c r="C263" s="1306"/>
      <c r="D263" s="1386"/>
      <c r="E263" s="1466">
        <v>5450</v>
      </c>
      <c r="F263" s="1360">
        <v>5450</v>
      </c>
      <c r="G263" s="1361">
        <v>90003</v>
      </c>
      <c r="H263" s="1352">
        <v>4170</v>
      </c>
      <c r="I263" s="1463"/>
      <c r="K263" s="1470"/>
    </row>
    <row r="264" spans="1:9" ht="12.75" customHeight="1">
      <c r="A264" s="1317"/>
      <c r="B264" s="653"/>
      <c r="C264" s="1316"/>
      <c r="D264" s="1386" t="s">
        <v>625</v>
      </c>
      <c r="E264" s="1360">
        <v>1124.79</v>
      </c>
      <c r="F264" s="1360">
        <v>1100</v>
      </c>
      <c r="G264" s="1361">
        <v>92109</v>
      </c>
      <c r="H264" s="1352">
        <v>2800</v>
      </c>
      <c r="I264" s="1463"/>
    </row>
    <row r="265" spans="1:9" ht="12.75" customHeight="1">
      <c r="A265" s="1317"/>
      <c r="B265" s="653"/>
      <c r="C265" s="1316"/>
      <c r="D265" s="1386" t="s">
        <v>796</v>
      </c>
      <c r="E265" s="1360">
        <v>1500</v>
      </c>
      <c r="F265" s="1360">
        <v>1490</v>
      </c>
      <c r="G265" s="1361">
        <v>90003</v>
      </c>
      <c r="H265" s="1352">
        <v>4210</v>
      </c>
      <c r="I265" s="1463"/>
    </row>
    <row r="266" spans="1:9" ht="12.75" customHeight="1">
      <c r="A266" s="1317"/>
      <c r="B266" s="653"/>
      <c r="C266" s="1316"/>
      <c r="D266" s="1381" t="s">
        <v>797</v>
      </c>
      <c r="E266" s="1360">
        <v>4050</v>
      </c>
      <c r="F266" s="1360">
        <v>4050</v>
      </c>
      <c r="G266" s="1361">
        <v>92109</v>
      </c>
      <c r="H266" s="1352">
        <v>2800</v>
      </c>
      <c r="I266" s="1463"/>
    </row>
    <row r="267" spans="1:9" ht="13.5" customHeight="1">
      <c r="A267" s="1333"/>
      <c r="B267" s="1334"/>
      <c r="C267" s="1343"/>
      <c r="D267" s="1324" t="s">
        <v>493</v>
      </c>
      <c r="E267" s="1320">
        <f>SUM(E261:E266)</f>
        <v>12674.79</v>
      </c>
      <c r="F267" s="1320">
        <f>SUM(F261:F266)</f>
        <v>12640</v>
      </c>
      <c r="G267" s="1321"/>
      <c r="H267" s="1321"/>
      <c r="I267" s="1344"/>
    </row>
    <row r="268" spans="1:9" ht="13.5" customHeight="1">
      <c r="A268" s="1674"/>
      <c r="B268" s="1675" t="s">
        <v>890</v>
      </c>
      <c r="C268" s="1676">
        <f>SUM(C13:C261)</f>
        <v>860936.2899999998</v>
      </c>
      <c r="D268" s="1663"/>
      <c r="E268" s="1677">
        <f>SUM(E20+E29+E42+E49+E65+E73+E80+E87+E94+E101+E108+E113+E120+E129+E138+E145+E150+E156+E168+E174+E180+E186+E193+E204+E210+E217+E226+E234+E240+E245+E253+E260+E267)</f>
        <v>860936.2899999999</v>
      </c>
      <c r="F268" s="1677">
        <f>SUM(F20+F29+F42+F49+F65+F73+F80+F87+F94+F101+F108+F113+F120+F129+F138+F145+F150+F156+F168+F174+F180+F186+F193+F204+F210+F217+F226+F234+F240+F245+F253+F260+F267)</f>
        <v>832125.1499999999</v>
      </c>
      <c r="G268" s="1663"/>
      <c r="H268" s="1663"/>
      <c r="I268" s="1345"/>
    </row>
    <row r="269" spans="1:9" ht="51" customHeight="1">
      <c r="A269" s="1663"/>
      <c r="B269" s="1675"/>
      <c r="C269" s="1676"/>
      <c r="D269" s="1663"/>
      <c r="E269" s="1677"/>
      <c r="F269" s="1677"/>
      <c r="G269" s="1663"/>
      <c r="H269" s="1663"/>
      <c r="I269" s="1345"/>
    </row>
    <row r="270" spans="1:9" ht="12.75" customHeight="1">
      <c r="A270" s="654"/>
      <c r="B270" s="654"/>
      <c r="C270" s="1347"/>
      <c r="D270" s="654"/>
      <c r="E270" s="655"/>
      <c r="F270" s="655"/>
      <c r="G270" s="656"/>
      <c r="H270" s="656"/>
      <c r="I270" s="1345"/>
    </row>
    <row r="271" spans="1:9" ht="12.75" customHeight="1">
      <c r="A271" s="654"/>
      <c r="B271" s="654"/>
      <c r="C271" s="1347"/>
      <c r="D271" s="654"/>
      <c r="E271" s="655"/>
      <c r="F271" s="655"/>
      <c r="G271" s="656"/>
      <c r="H271" s="656"/>
      <c r="I271" s="1345"/>
    </row>
    <row r="272" spans="1:9" ht="12.75">
      <c r="A272" s="657" t="s">
        <v>494</v>
      </c>
      <c r="B272" s="654"/>
      <c r="C272" s="1348"/>
      <c r="D272" s="654"/>
      <c r="E272" s="655"/>
      <c r="F272" s="656"/>
      <c r="H272" s="656"/>
      <c r="I272" s="1345"/>
    </row>
    <row r="273" spans="1:9" ht="12.75">
      <c r="A273" s="654"/>
      <c r="B273" s="654"/>
      <c r="C273" s="654"/>
      <c r="D273" s="654"/>
      <c r="E273" s="656"/>
      <c r="H273" s="656"/>
      <c r="I273" s="1345"/>
    </row>
    <row r="274" spans="1:9" ht="39">
      <c r="A274" s="1389" t="s">
        <v>169</v>
      </c>
      <c r="B274" s="1389" t="s">
        <v>170</v>
      </c>
      <c r="C274" s="1389" t="s">
        <v>139</v>
      </c>
      <c r="D274" s="1389" t="s">
        <v>495</v>
      </c>
      <c r="E274" s="1390" t="s">
        <v>496</v>
      </c>
      <c r="F274" s="1391" t="s">
        <v>497</v>
      </c>
      <c r="G274" s="1390" t="s">
        <v>538</v>
      </c>
      <c r="H274" s="1391" t="s">
        <v>626</v>
      </c>
      <c r="I274" s="1392" t="s">
        <v>539</v>
      </c>
    </row>
    <row r="275" spans="1:11" ht="12.75">
      <c r="A275" s="1323">
        <v>1</v>
      </c>
      <c r="B275" s="1657">
        <v>600</v>
      </c>
      <c r="C275" s="1349">
        <v>60016</v>
      </c>
      <c r="D275" s="1350">
        <f aca="true" t="shared" si="0" ref="D275:D289">SUM(E275+F275)</f>
        <v>23700</v>
      </c>
      <c r="E275" s="1350">
        <f>SUM(E71,E117,E162,E191,E200,E201,E202,E243)</f>
        <v>19700</v>
      </c>
      <c r="F275" s="1350">
        <f>SUM(E252)</f>
        <v>4000</v>
      </c>
      <c r="G275" s="1350">
        <f>SUM(F71,F117,F161,F162,F191,F200,F201,F202,F243)</f>
        <v>18495.63</v>
      </c>
      <c r="H275" s="1350">
        <f>SUM(F252)</f>
        <v>4000</v>
      </c>
      <c r="I275" s="1350">
        <f>SUM(G275:H275)</f>
        <v>22495.63</v>
      </c>
      <c r="J275" s="1463"/>
      <c r="K275" s="1463"/>
    </row>
    <row r="276" spans="1:11" ht="12.75">
      <c r="A276" s="1323">
        <v>2</v>
      </c>
      <c r="B276" s="1657"/>
      <c r="C276" s="1349">
        <v>60095</v>
      </c>
      <c r="D276" s="1350">
        <f>SUM(E276:F276)</f>
        <v>700</v>
      </c>
      <c r="E276" s="1350">
        <f>SUM(E255)</f>
        <v>700</v>
      </c>
      <c r="F276" s="1350">
        <v>0</v>
      </c>
      <c r="G276" s="1350">
        <f>SUM(F255)</f>
        <v>700</v>
      </c>
      <c r="H276" s="1350">
        <v>0</v>
      </c>
      <c r="I276" s="1350">
        <f>SUM(G276:H276)</f>
        <v>700</v>
      </c>
      <c r="J276" s="1463"/>
      <c r="K276" s="1463"/>
    </row>
    <row r="277" spans="1:11" ht="12.75">
      <c r="A277" s="1323">
        <v>3</v>
      </c>
      <c r="B277" s="1664">
        <v>750</v>
      </c>
      <c r="C277" s="1349">
        <v>75075</v>
      </c>
      <c r="D277" s="1350">
        <f t="shared" si="0"/>
        <v>9074.79</v>
      </c>
      <c r="E277" s="1350">
        <f>SUM(E28,E33,E35,E60,E215)</f>
        <v>9074.79</v>
      </c>
      <c r="F277" s="1350">
        <v>0</v>
      </c>
      <c r="G277" s="1350">
        <f>SUM(F28,F33,F35,F59,F60,F215)</f>
        <v>9034.220000000001</v>
      </c>
      <c r="H277" s="1350">
        <v>0</v>
      </c>
      <c r="I277" s="1350">
        <f>SUM(G277:H277)</f>
        <v>9034.220000000001</v>
      </c>
      <c r="J277" s="1463"/>
      <c r="K277" s="1463"/>
    </row>
    <row r="278" spans="1:11" ht="12.75">
      <c r="A278" s="1323">
        <v>4</v>
      </c>
      <c r="B278" s="1664"/>
      <c r="C278" s="1349">
        <v>75095</v>
      </c>
      <c r="D278" s="1350">
        <f t="shared" si="0"/>
        <v>0</v>
      </c>
      <c r="E278" s="1350">
        <f>SUM(0)</f>
        <v>0</v>
      </c>
      <c r="F278" s="1350">
        <v>0</v>
      </c>
      <c r="G278" s="1350">
        <v>0</v>
      </c>
      <c r="H278" s="1350">
        <v>0</v>
      </c>
      <c r="I278" s="1350">
        <v>0</v>
      </c>
      <c r="J278" s="1463"/>
      <c r="K278" s="1463"/>
    </row>
    <row r="279" spans="1:12" ht="12.75">
      <c r="A279" s="1323">
        <v>5</v>
      </c>
      <c r="B279" s="1657">
        <v>754</v>
      </c>
      <c r="C279" s="1349">
        <v>75412</v>
      </c>
      <c r="D279" s="1350">
        <f t="shared" si="0"/>
        <v>31811.17</v>
      </c>
      <c r="E279" s="1350">
        <f>SUM(E16,E40,E55,E56,E72,E75,E128,E134,E164,E189,E221,E250,E259)</f>
        <v>31811.17</v>
      </c>
      <c r="F279" s="1350">
        <v>0</v>
      </c>
      <c r="G279" s="1350">
        <f>SUM(F16,F39,F40,F55,F56,F72,F75,F128,F134,F164,F189,F221,F250,F259)</f>
        <v>31452.16</v>
      </c>
      <c r="H279" s="1350">
        <v>0</v>
      </c>
      <c r="I279" s="1350">
        <f>SUM(G279:H279)</f>
        <v>31452.16</v>
      </c>
      <c r="J279" s="1463"/>
      <c r="K279" s="1463"/>
      <c r="L279" s="1463"/>
    </row>
    <row r="280" spans="1:11" ht="12.75">
      <c r="A280" s="1323">
        <v>6</v>
      </c>
      <c r="B280" s="1657"/>
      <c r="C280" s="1349">
        <v>75495</v>
      </c>
      <c r="D280" s="1350">
        <f t="shared" si="0"/>
        <v>0</v>
      </c>
      <c r="E280" s="1350">
        <v>0</v>
      </c>
      <c r="F280" s="1350">
        <v>0</v>
      </c>
      <c r="G280" s="1350">
        <v>0</v>
      </c>
      <c r="H280" s="1350">
        <v>0</v>
      </c>
      <c r="I280" s="1350">
        <v>0</v>
      </c>
      <c r="J280" s="1463"/>
      <c r="K280" s="1463"/>
    </row>
    <row r="281" spans="1:11" ht="12.75">
      <c r="A281" s="1323">
        <v>7</v>
      </c>
      <c r="B281" s="1657">
        <v>900</v>
      </c>
      <c r="C281" s="1349">
        <v>90001</v>
      </c>
      <c r="D281" s="1350">
        <f t="shared" si="0"/>
        <v>0</v>
      </c>
      <c r="E281" s="1350">
        <v>0</v>
      </c>
      <c r="F281" s="1350">
        <v>0</v>
      </c>
      <c r="G281" s="1350">
        <v>0</v>
      </c>
      <c r="H281" s="1350">
        <v>0</v>
      </c>
      <c r="I281" s="1350">
        <v>0</v>
      </c>
      <c r="J281" s="1463"/>
      <c r="K281" s="1463"/>
    </row>
    <row r="282" spans="1:11" ht="12.75">
      <c r="A282" s="1323">
        <v>8</v>
      </c>
      <c r="B282" s="1657"/>
      <c r="C282" s="1349">
        <v>90003</v>
      </c>
      <c r="D282" s="1350">
        <f t="shared" si="0"/>
        <v>259893.83000000002</v>
      </c>
      <c r="E282" s="1350">
        <f>SUM(E14+E15+E21+E22+E30+E31+E32+E45+E46+E47+E48+E50+E51+E52+E62+E63+E66+E67+E68+E69+E76+E77+E82+E83+E84+E88+E89+E90+E91+E95+E96+E97+E102+E103+E104+E105+E112+E114+E115+E123+E124+E125+E131+E132+E140+E142+E146+E147+E151+E152+E158+E159+E169+E170+E171+E175+E181+E182+E183+E187+E188+E194+E195+E196+E197+E205+E206+E211+E212+E213+E218+E219+E228+E229+E230+E231+E232+E233+E236+E237+E238+E241+E244+E246+E247+E254+E261+E262+E263+E265)</f>
        <v>259893.83000000002</v>
      </c>
      <c r="F282" s="1350">
        <v>0</v>
      </c>
      <c r="G282" s="1350">
        <f>SUM(F14+F15+F21+F22+F30+F31+F32+F45+F46+F47+F48+F50+F51+F52+F62+F63+F66+F67+F68+F69+F76+F77+F82+F83+F84+F88+F89+F90+F91+F95+F96+F97+F102+F103+F104+F105+F112+F114+F115+F123+F124+F125+F131+F132+F140+F142+F146+F147+F151+F152+F158+F159+F169+F170+F171+F175+F181+F182+F183+F187+F188+F194+F195+F196+F197+F205+F206+F211+F212+F213+F218+F219+F228+F229+F230+F231+F232+F233+F236+F237+F238+F241+F244+F246+F247+F254+F261+F262+F263+F265)</f>
        <v>246044.43999999997</v>
      </c>
      <c r="H282" s="1350">
        <v>0</v>
      </c>
      <c r="I282" s="1350">
        <f>SUM(G282:H282)</f>
        <v>246044.43999999997</v>
      </c>
      <c r="J282" s="1463"/>
      <c r="K282" s="1463"/>
    </row>
    <row r="283" spans="1:11" ht="12.75">
      <c r="A283" s="1323">
        <v>9</v>
      </c>
      <c r="B283" s="1657"/>
      <c r="C283" s="1349">
        <v>90004</v>
      </c>
      <c r="D283" s="1350">
        <f t="shared" si="0"/>
        <v>1000</v>
      </c>
      <c r="E283" s="1350">
        <f>SUM(E216)</f>
        <v>1000</v>
      </c>
      <c r="F283" s="1350">
        <v>0</v>
      </c>
      <c r="G283" s="1350">
        <f>SUM(F216)</f>
        <v>1000</v>
      </c>
      <c r="H283" s="1350">
        <v>0</v>
      </c>
      <c r="I283" s="1350">
        <f>SUM(G283:H283)</f>
        <v>1000</v>
      </c>
      <c r="J283" s="1463"/>
      <c r="K283" s="1463"/>
    </row>
    <row r="284" spans="1:11" ht="12.75">
      <c r="A284" s="1323">
        <v>10</v>
      </c>
      <c r="B284" s="1657"/>
      <c r="C284" s="1349">
        <v>90095</v>
      </c>
      <c r="D284" s="1350">
        <f t="shared" si="0"/>
        <v>69377.95999999999</v>
      </c>
      <c r="E284" s="1350">
        <f>SUM(E26,E44,E81,E92,E107,E126,E149,E154,E177,E190,E209)</f>
        <v>69377.95999999999</v>
      </c>
      <c r="F284" s="1350">
        <v>0</v>
      </c>
      <c r="G284" s="1350">
        <f>SUM(F26,F44,F81,F92,F107,F126,F149,F154,F177,F190,F209)</f>
        <v>68298.48</v>
      </c>
      <c r="H284" s="1350">
        <v>0</v>
      </c>
      <c r="I284" s="1350">
        <f>SUM(G284:H284)</f>
        <v>68298.48</v>
      </c>
      <c r="J284" s="1463"/>
      <c r="K284" s="1463"/>
    </row>
    <row r="285" spans="1:11" ht="12.75">
      <c r="A285" s="1323">
        <v>11</v>
      </c>
      <c r="B285" s="1657"/>
      <c r="C285" s="1349">
        <v>90015</v>
      </c>
      <c r="D285" s="1350">
        <f t="shared" si="0"/>
        <v>16500</v>
      </c>
      <c r="E285" s="1350">
        <v>0</v>
      </c>
      <c r="F285" s="1350">
        <f>SUM(E57,E86,E100,E111,E119)</f>
        <v>16500</v>
      </c>
      <c r="G285" s="1350">
        <v>0</v>
      </c>
      <c r="H285" s="1350">
        <f>SUM(F57,F86,F100,F111,F119)</f>
        <v>13629.14</v>
      </c>
      <c r="I285" s="1350">
        <f>SUM(G285:H285)</f>
        <v>13629.14</v>
      </c>
      <c r="J285" s="1463"/>
      <c r="K285" s="1463"/>
    </row>
    <row r="286" spans="1:11" ht="12.75">
      <c r="A286" s="1323">
        <v>12</v>
      </c>
      <c r="B286" s="1657">
        <v>921</v>
      </c>
      <c r="C286" s="1349">
        <v>92109</v>
      </c>
      <c r="D286" s="1350">
        <f t="shared" si="0"/>
        <v>351933</v>
      </c>
      <c r="E286" s="1350">
        <f>SUM(E13+E19+E23+E24+E25+E34+E38+E41+E43+E53+E54+E64+E70+E74+E79+E85+E93+E98+E106+E109+E110+E116+E118+E121+E127+E130+E137+E141+E144+E148+E153+E155+E157+E160+E165+E166+E167+E172+E173+E176+E179+E184+E185+E192+E199+E207+E214+E220+E225+E227+E235+E242+E248+E251+E256+E258+E264+E266)</f>
        <v>339933</v>
      </c>
      <c r="F286" s="1350">
        <f>SUM(E18)</f>
        <v>12000</v>
      </c>
      <c r="G286" s="1519">
        <f>SUM(F13+F19+F23+F24+F25+F34+F38+F41+F43+F53+F54+F64+F70+F74+F79+F85+F93+F98+F106+F109+F110+F116+F118+F121+F127+F130+F137+F141+F144+F148+F153+F155+F157+F160+F165+F166+F167+F172+F173+F176+F179+F184+F185+F192+F199+F207+F214+F220+F225+F227+F235+F242+F248+F251+F256+F258+F264+F266)</f>
        <v>333766.04000000004</v>
      </c>
      <c r="H286" s="1519">
        <f>SUM(F18)</f>
        <v>11971.63</v>
      </c>
      <c r="I286" s="1350">
        <f>SUM(G286:H286)</f>
        <v>345737.67000000004</v>
      </c>
      <c r="J286" s="1463"/>
      <c r="K286" s="1463"/>
    </row>
    <row r="287" spans="1:11" ht="12.75">
      <c r="A287" s="1325">
        <v>13</v>
      </c>
      <c r="B287" s="1657"/>
      <c r="C287" s="1338">
        <v>92116</v>
      </c>
      <c r="D287" s="1350">
        <f t="shared" si="0"/>
        <v>0</v>
      </c>
      <c r="E287" s="1519">
        <v>0</v>
      </c>
      <c r="F287" s="1519">
        <v>0</v>
      </c>
      <c r="G287" s="1519">
        <v>0</v>
      </c>
      <c r="H287" s="1519">
        <v>0</v>
      </c>
      <c r="I287" s="1350">
        <v>0</v>
      </c>
      <c r="J287" s="1463"/>
      <c r="K287" s="1463"/>
    </row>
    <row r="288" spans="1:11" ht="12.75">
      <c r="A288" s="1325">
        <v>14</v>
      </c>
      <c r="B288" s="1349">
        <v>926</v>
      </c>
      <c r="C288" s="1338">
        <v>92601</v>
      </c>
      <c r="D288" s="1350">
        <f t="shared" si="0"/>
        <v>96945.54000000001</v>
      </c>
      <c r="E288" s="1519">
        <f>SUM(E17,E27,E36,E37,E58,E78,E99,E122,E133,E135,E136,E139,E143,E163,E178,E198,E203,E208,E222,E223,E224,E239,E249,E257)</f>
        <v>86945.54000000001</v>
      </c>
      <c r="F288" s="1519">
        <f>SUM(E61)</f>
        <v>10000</v>
      </c>
      <c r="G288" s="1350">
        <f>SUM(F17,F27,F36,F37,F58,F78,F99,F122,F133,F135,F136,F139,F143,F163,F178,F198,F203,F208,F222,F223,F224,F239,F249,F257)</f>
        <v>83733.41</v>
      </c>
      <c r="H288" s="1350">
        <f>SUM(F61)</f>
        <v>10000</v>
      </c>
      <c r="I288" s="1350">
        <f>SUM(G288:H288)</f>
        <v>93733.41</v>
      </c>
      <c r="J288" s="1463"/>
      <c r="K288" s="1463"/>
    </row>
    <row r="289" spans="1:11" ht="12.75">
      <c r="A289" s="1658" t="s">
        <v>493</v>
      </c>
      <c r="B289" s="1659"/>
      <c r="C289" s="1489"/>
      <c r="D289" s="1490">
        <f t="shared" si="0"/>
        <v>860936.29</v>
      </c>
      <c r="E289" s="1490">
        <f>SUM(E275:E288)</f>
        <v>818436.29</v>
      </c>
      <c r="F289" s="1490">
        <f>SUM(F275:F288)</f>
        <v>42500</v>
      </c>
      <c r="G289" s="1490">
        <f>SUM(G275:G288)</f>
        <v>792524.38</v>
      </c>
      <c r="H289" s="1490">
        <f>SUM(H275:H288)</f>
        <v>39600.77</v>
      </c>
      <c r="I289" s="1490">
        <f>SUM(I275:I288)</f>
        <v>832125.15</v>
      </c>
      <c r="J289" s="1463"/>
      <c r="K289" s="1463"/>
    </row>
    <row r="291" ht="12.75">
      <c r="B291" s="1351" t="s">
        <v>888</v>
      </c>
    </row>
    <row r="292" ht="12.75">
      <c r="B292" s="1351" t="s">
        <v>889</v>
      </c>
    </row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23" ht="15" customHeight="1"/>
    <row r="352" ht="9.75" customHeight="1"/>
    <row r="363" ht="39" customHeight="1"/>
  </sheetData>
  <sheetProtection/>
  <mergeCells count="29">
    <mergeCell ref="G8:G11"/>
    <mergeCell ref="E12:F12"/>
    <mergeCell ref="D8:D11"/>
    <mergeCell ref="E268:E269"/>
    <mergeCell ref="F268:F269"/>
    <mergeCell ref="A8:A11"/>
    <mergeCell ref="B8:B11"/>
    <mergeCell ref="D161:D162"/>
    <mergeCell ref="C8:C11"/>
    <mergeCell ref="B279:B280"/>
    <mergeCell ref="B281:B285"/>
    <mergeCell ref="E8:F10"/>
    <mergeCell ref="H8:H11"/>
    <mergeCell ref="E4:G4"/>
    <mergeCell ref="A5:H5"/>
    <mergeCell ref="A268:A269"/>
    <mergeCell ref="B268:B269"/>
    <mergeCell ref="C268:C269"/>
    <mergeCell ref="D268:D269"/>
    <mergeCell ref="B286:B287"/>
    <mergeCell ref="A289:B289"/>
    <mergeCell ref="J2:L2"/>
    <mergeCell ref="J3:L3"/>
    <mergeCell ref="J4:L4"/>
    <mergeCell ref="G3:H3"/>
    <mergeCell ref="G268:G269"/>
    <mergeCell ref="H268:H269"/>
    <mergeCell ref="B275:B276"/>
    <mergeCell ref="B277:B278"/>
  </mergeCells>
  <printOptions horizontalCentered="1"/>
  <pageMargins left="0.9055118110236221" right="0.5118110236220472" top="0.9448818897637796" bottom="0.9448818897637796" header="0.31496062992125984" footer="0.31496062992125984"/>
  <pageSetup fitToHeight="4" fitToWidth="1" orientation="portrait" paperSize="9" scale="56" r:id="rId2"/>
  <headerFoot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Jadwiga</cp:lastModifiedBy>
  <cp:lastPrinted>2021-04-16T09:52:18Z</cp:lastPrinted>
  <dcterms:modified xsi:type="dcterms:W3CDTF">2021-04-16T09:57:41Z</dcterms:modified>
  <cp:category/>
  <cp:version/>
  <cp:contentType/>
  <cp:contentStatus/>
</cp:coreProperties>
</file>